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9975" firstSheet="1" activeTab="3"/>
  </bookViews>
  <sheets>
    <sheet name="TEAM DETAIL SCORING" sheetId="1" r:id="rId1"/>
    <sheet name="TOURNAMENT RESULTS-TEAM" sheetId="5" r:id="rId2"/>
    <sheet name="TOURNAMENT RESULTS-INDIVIDUAL" sheetId="3" r:id="rId3"/>
    <sheet name="ALL-CONFERENCE STANDINGS" sheetId="7" r:id="rId4"/>
    <sheet name="TEAM CONFERENCE STANDINGS" sheetId="8" r:id="rId5"/>
    <sheet name="Sheet3" sheetId="9" r:id="rId6"/>
  </sheets>
  <externalReferences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61" i="7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D3"/>
  <c r="B3"/>
  <c r="DC108" i="1"/>
  <c r="DB108"/>
  <c r="DA108"/>
  <c r="CZ108"/>
  <c r="CY108"/>
  <c r="CX108"/>
  <c r="CW108"/>
  <c r="CV108"/>
  <c r="CU108"/>
  <c r="CT108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DC96"/>
  <c r="DB96"/>
  <c r="DA96"/>
  <c r="CZ96"/>
  <c r="CY96"/>
  <c r="CX96"/>
  <c r="CW96"/>
  <c r="CV96"/>
  <c r="CU96"/>
  <c r="CT96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N31"/>
  <c r="K11" i="8"/>
  <c r="J11"/>
  <c r="E11"/>
  <c r="D11"/>
  <c r="C11"/>
  <c r="F11" s="1"/>
  <c r="B11"/>
  <c r="H11" s="1"/>
  <c r="K10"/>
  <c r="J10"/>
  <c r="E10"/>
  <c r="D10"/>
  <c r="C10"/>
  <c r="G10" s="1"/>
  <c r="B10"/>
  <c r="H10" s="1"/>
  <c r="K8"/>
  <c r="J8"/>
  <c r="E8"/>
  <c r="D8"/>
  <c r="C8"/>
  <c r="G8" s="1"/>
  <c r="B8"/>
  <c r="H8" s="1"/>
  <c r="K9"/>
  <c r="J9"/>
  <c r="E9"/>
  <c r="D9"/>
  <c r="C9"/>
  <c r="G9" s="1"/>
  <c r="B9"/>
  <c r="H9" s="1"/>
  <c r="K7"/>
  <c r="J7"/>
  <c r="E7"/>
  <c r="D7"/>
  <c r="C7"/>
  <c r="G7" s="1"/>
  <c r="B7"/>
  <c r="H7" s="1"/>
  <c r="K5"/>
  <c r="J5"/>
  <c r="E5"/>
  <c r="D5"/>
  <c r="C5"/>
  <c r="G5" s="1"/>
  <c r="B5"/>
  <c r="H5" s="1"/>
  <c r="K4"/>
  <c r="J4"/>
  <c r="E4"/>
  <c r="D4"/>
  <c r="C4"/>
  <c r="G4" s="1"/>
  <c r="B4"/>
  <c r="H4" s="1"/>
  <c r="K3"/>
  <c r="J3"/>
  <c r="E3"/>
  <c r="D3"/>
  <c r="C3"/>
  <c r="G3" s="1"/>
  <c r="B3"/>
  <c r="H3" s="1"/>
  <c r="K6"/>
  <c r="J6"/>
  <c r="E6"/>
  <c r="D6"/>
  <c r="C6"/>
  <c r="G6" s="1"/>
  <c r="B6"/>
  <c r="H6" s="1"/>
  <c r="I3" l="1"/>
  <c r="I5"/>
  <c r="I9"/>
  <c r="I10"/>
  <c r="F6"/>
  <c r="L6"/>
  <c r="F3"/>
  <c r="L3"/>
  <c r="F4"/>
  <c r="L4"/>
  <c r="F5"/>
  <c r="L5"/>
  <c r="F7"/>
  <c r="L7"/>
  <c r="F9"/>
  <c r="L9"/>
  <c r="F8"/>
  <c r="L8"/>
  <c r="F10"/>
  <c r="L10"/>
  <c r="L11"/>
  <c r="I4"/>
  <c r="I7"/>
  <c r="I8"/>
  <c r="I6"/>
  <c r="G11"/>
  <c r="I11" s="1"/>
  <c r="I92" i="7"/>
  <c r="G92"/>
  <c r="J92" s="1"/>
  <c r="D92"/>
  <c r="B92"/>
  <c r="I91"/>
  <c r="G91"/>
  <c r="J91" s="1"/>
  <c r="D91"/>
  <c r="B91"/>
  <c r="I90"/>
  <c r="H90"/>
  <c r="G90"/>
  <c r="J90" s="1"/>
  <c r="K90" s="1"/>
  <c r="D90"/>
  <c r="B90"/>
  <c r="I89"/>
  <c r="G89"/>
  <c r="J89" s="1"/>
  <c r="D89"/>
  <c r="B89"/>
  <c r="I88"/>
  <c r="G88"/>
  <c r="J88" s="1"/>
  <c r="K88" s="1"/>
  <c r="D88"/>
  <c r="B88"/>
  <c r="I87"/>
  <c r="G87"/>
  <c r="J87" s="1"/>
  <c r="D87"/>
  <c r="B87"/>
  <c r="I86"/>
  <c r="G86"/>
  <c r="J86" s="1"/>
  <c r="K86" s="1"/>
  <c r="D86"/>
  <c r="B86"/>
  <c r="I85"/>
  <c r="G85"/>
  <c r="J85" s="1"/>
  <c r="D85"/>
  <c r="B85"/>
  <c r="I84"/>
  <c r="G84"/>
  <c r="J84" s="1"/>
  <c r="K84" s="1"/>
  <c r="D84"/>
  <c r="B84"/>
  <c r="I83"/>
  <c r="G83"/>
  <c r="J83" s="1"/>
  <c r="D83"/>
  <c r="B83"/>
  <c r="I82"/>
  <c r="G82"/>
  <c r="J82" s="1"/>
  <c r="K82" s="1"/>
  <c r="D82"/>
  <c r="B82"/>
  <c r="I81"/>
  <c r="G81"/>
  <c r="J81" s="1"/>
  <c r="D81"/>
  <c r="B81"/>
  <c r="I80"/>
  <c r="G80"/>
  <c r="J80" s="1"/>
  <c r="K80" s="1"/>
  <c r="D80"/>
  <c r="B80"/>
  <c r="I79"/>
  <c r="G79"/>
  <c r="J79" s="1"/>
  <c r="D79"/>
  <c r="B79"/>
  <c r="I78"/>
  <c r="G78"/>
  <c r="J78" s="1"/>
  <c r="K78" s="1"/>
  <c r="D78"/>
  <c r="B78"/>
  <c r="I77"/>
  <c r="G77"/>
  <c r="J77" s="1"/>
  <c r="D77"/>
  <c r="B77"/>
  <c r="I76"/>
  <c r="G76"/>
  <c r="J76" s="1"/>
  <c r="K76" s="1"/>
  <c r="D76"/>
  <c r="B76"/>
  <c r="I75"/>
  <c r="G75"/>
  <c r="J75" s="1"/>
  <c r="D75"/>
  <c r="B75"/>
  <c r="I74"/>
  <c r="G74"/>
  <c r="J74" s="1"/>
  <c r="K74" s="1"/>
  <c r="D74"/>
  <c r="B74"/>
  <c r="I73"/>
  <c r="G73"/>
  <c r="J73" s="1"/>
  <c r="K73" s="1"/>
  <c r="D73"/>
  <c r="B73"/>
  <c r="I72"/>
  <c r="G72"/>
  <c r="J72" s="1"/>
  <c r="K72" s="1"/>
  <c r="D72"/>
  <c r="B72"/>
  <c r="I71"/>
  <c r="G71"/>
  <c r="J71" s="1"/>
  <c r="D71"/>
  <c r="B71"/>
  <c r="I70"/>
  <c r="G70"/>
  <c r="J70" s="1"/>
  <c r="K70" s="1"/>
  <c r="D70"/>
  <c r="B70"/>
  <c r="I69"/>
  <c r="G69"/>
  <c r="J69" s="1"/>
  <c r="K69" s="1"/>
  <c r="D69"/>
  <c r="B69"/>
  <c r="I68"/>
  <c r="G68"/>
  <c r="J68" s="1"/>
  <c r="K68" s="1"/>
  <c r="D68"/>
  <c r="B68"/>
  <c r="I67"/>
  <c r="G67"/>
  <c r="J67" s="1"/>
  <c r="D67"/>
  <c r="B67"/>
  <c r="I66"/>
  <c r="G66"/>
  <c r="J66" s="1"/>
  <c r="K66" s="1"/>
  <c r="D66"/>
  <c r="B66"/>
  <c r="I65"/>
  <c r="G65"/>
  <c r="J65" s="1"/>
  <c r="K65" s="1"/>
  <c r="D65"/>
  <c r="B65"/>
  <c r="I64"/>
  <c r="G64"/>
  <c r="J64" s="1"/>
  <c r="K64" s="1"/>
  <c r="D64"/>
  <c r="B64"/>
  <c r="I63"/>
  <c r="G63"/>
  <c r="J63" s="1"/>
  <c r="D63"/>
  <c r="B63"/>
  <c r="I62"/>
  <c r="G62"/>
  <c r="J62" s="1"/>
  <c r="K62" s="1"/>
  <c r="D62"/>
  <c r="B62"/>
  <c r="I61"/>
  <c r="G61"/>
  <c r="I50"/>
  <c r="G50"/>
  <c r="I60"/>
  <c r="G60"/>
  <c r="I59"/>
  <c r="G59"/>
  <c r="I58"/>
  <c r="G58"/>
  <c r="I57"/>
  <c r="G57"/>
  <c r="I56"/>
  <c r="G56"/>
  <c r="I55"/>
  <c r="G55"/>
  <c r="I54"/>
  <c r="H54"/>
  <c r="G54"/>
  <c r="I49"/>
  <c r="G49"/>
  <c r="I48"/>
  <c r="H48"/>
  <c r="G48"/>
  <c r="I47"/>
  <c r="G47"/>
  <c r="I53"/>
  <c r="G53"/>
  <c r="I52"/>
  <c r="G52"/>
  <c r="I51"/>
  <c r="K51" s="1"/>
  <c r="G51"/>
  <c r="I46"/>
  <c r="I42"/>
  <c r="G42"/>
  <c r="I45"/>
  <c r="G45"/>
  <c r="I44"/>
  <c r="G44"/>
  <c r="I43"/>
  <c r="G43"/>
  <c r="I33"/>
  <c r="G33"/>
  <c r="I39"/>
  <c r="H39"/>
  <c r="G39"/>
  <c r="I41"/>
  <c r="H41"/>
  <c r="I40"/>
  <c r="G40"/>
  <c r="I36"/>
  <c r="G36"/>
  <c r="I38"/>
  <c r="G38"/>
  <c r="I37"/>
  <c r="G37"/>
  <c r="I20"/>
  <c r="G20"/>
  <c r="I32"/>
  <c r="G32"/>
  <c r="I35"/>
  <c r="I23"/>
  <c r="G23"/>
  <c r="I34"/>
  <c r="G34"/>
  <c r="I31"/>
  <c r="G31"/>
  <c r="I30"/>
  <c r="G30"/>
  <c r="I29"/>
  <c r="G29"/>
  <c r="I24"/>
  <c r="G24"/>
  <c r="I28"/>
  <c r="G28"/>
  <c r="I27"/>
  <c r="G27"/>
  <c r="I26"/>
  <c r="G26"/>
  <c r="I25"/>
  <c r="G25"/>
  <c r="I18"/>
  <c r="G18"/>
  <c r="I16"/>
  <c r="G16"/>
  <c r="I19"/>
  <c r="G19"/>
  <c r="I11"/>
  <c r="G11"/>
  <c r="I21"/>
  <c r="G21"/>
  <c r="I22"/>
  <c r="G22"/>
  <c r="I17"/>
  <c r="I10"/>
  <c r="G10"/>
  <c r="I14"/>
  <c r="G14"/>
  <c r="I7"/>
  <c r="G7"/>
  <c r="I13"/>
  <c r="G13"/>
  <c r="I9"/>
  <c r="H9"/>
  <c r="G9"/>
  <c r="I12"/>
  <c r="G12"/>
  <c r="I8"/>
  <c r="G8"/>
  <c r="I15"/>
  <c r="G15"/>
  <c r="I6"/>
  <c r="I5"/>
  <c r="H5"/>
  <c r="I4"/>
  <c r="G4"/>
  <c r="F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I3"/>
  <c r="G3"/>
  <c r="X28" i="3"/>
  <c r="W111" i="1"/>
  <c r="V111"/>
  <c r="U111"/>
  <c r="T111"/>
  <c r="S111"/>
  <c r="R111"/>
  <c r="Q111"/>
  <c r="P111"/>
  <c r="O111"/>
  <c r="M111"/>
  <c r="L111"/>
  <c r="K111"/>
  <c r="J111"/>
  <c r="I111"/>
  <c r="H111"/>
  <c r="G111"/>
  <c r="F111"/>
  <c r="E111"/>
  <c r="D111"/>
  <c r="C111"/>
  <c r="W99"/>
  <c r="V99"/>
  <c r="U99"/>
  <c r="T99"/>
  <c r="S99"/>
  <c r="R99"/>
  <c r="Q99"/>
  <c r="P99"/>
  <c r="O99"/>
  <c r="M99"/>
  <c r="L99"/>
  <c r="K99"/>
  <c r="J99"/>
  <c r="I99"/>
  <c r="H99"/>
  <c r="G99"/>
  <c r="F99"/>
  <c r="E99"/>
  <c r="D99"/>
  <c r="C99"/>
  <c r="W87"/>
  <c r="V87"/>
  <c r="U87"/>
  <c r="T87"/>
  <c r="S87"/>
  <c r="R87"/>
  <c r="Q87"/>
  <c r="P87"/>
  <c r="O87"/>
  <c r="M87"/>
  <c r="L87"/>
  <c r="K87"/>
  <c r="J87"/>
  <c r="I87"/>
  <c r="H87"/>
  <c r="G87"/>
  <c r="F87"/>
  <c r="E87"/>
  <c r="D87"/>
  <c r="C87"/>
  <c r="W75"/>
  <c r="V75"/>
  <c r="U75"/>
  <c r="T75"/>
  <c r="S75"/>
  <c r="R75"/>
  <c r="Q75"/>
  <c r="P75"/>
  <c r="O75"/>
  <c r="M75"/>
  <c r="L75"/>
  <c r="K75"/>
  <c r="J75"/>
  <c r="I75"/>
  <c r="H75"/>
  <c r="G75"/>
  <c r="F75"/>
  <c r="E75"/>
  <c r="D75"/>
  <c r="C75"/>
  <c r="W63"/>
  <c r="V63"/>
  <c r="U63"/>
  <c r="T63"/>
  <c r="S63"/>
  <c r="R63"/>
  <c r="Q63"/>
  <c r="P63"/>
  <c r="O63"/>
  <c r="M63"/>
  <c r="L63"/>
  <c r="K63"/>
  <c r="J63"/>
  <c r="I63"/>
  <c r="H63"/>
  <c r="G63"/>
  <c r="F63"/>
  <c r="E63"/>
  <c r="D63"/>
  <c r="C63"/>
  <c r="W51"/>
  <c r="V51"/>
  <c r="U51"/>
  <c r="T51"/>
  <c r="S51"/>
  <c r="R51"/>
  <c r="Q51"/>
  <c r="P51"/>
  <c r="O51"/>
  <c r="M51"/>
  <c r="L51"/>
  <c r="K51"/>
  <c r="J51"/>
  <c r="I51"/>
  <c r="H51"/>
  <c r="G51"/>
  <c r="F51"/>
  <c r="E51"/>
  <c r="D51"/>
  <c r="C51"/>
  <c r="W39"/>
  <c r="V39"/>
  <c r="U39"/>
  <c r="T39"/>
  <c r="S39"/>
  <c r="R39"/>
  <c r="Q39"/>
  <c r="P39"/>
  <c r="O39"/>
  <c r="M39"/>
  <c r="L39"/>
  <c r="K39"/>
  <c r="J39"/>
  <c r="I39"/>
  <c r="H39"/>
  <c r="G39"/>
  <c r="F39"/>
  <c r="E39"/>
  <c r="D39"/>
  <c r="C39"/>
  <c r="W27"/>
  <c r="V27"/>
  <c r="U27"/>
  <c r="T27"/>
  <c r="S27"/>
  <c r="R27"/>
  <c r="Q27"/>
  <c r="P27"/>
  <c r="O27"/>
  <c r="M27"/>
  <c r="L27"/>
  <c r="K27"/>
  <c r="J27"/>
  <c r="I27"/>
  <c r="H27"/>
  <c r="G27"/>
  <c r="F27"/>
  <c r="E27"/>
  <c r="D27"/>
  <c r="C27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G35" i="7"/>
  <c r="G46"/>
  <c r="G6"/>
  <c r="Y3" i="5"/>
  <c r="Y2"/>
  <c r="CZ107" i="1"/>
  <c r="CY107"/>
  <c r="CW107"/>
  <c r="CV107"/>
  <c r="CU107"/>
  <c r="CT107"/>
  <c r="CR107"/>
  <c r="CQ107"/>
  <c r="CP107"/>
  <c r="CN107"/>
  <c r="CM107"/>
  <c r="CK107"/>
  <c r="CJ107"/>
  <c r="CI107"/>
  <c r="CG107"/>
  <c r="CF107"/>
  <c r="CE107"/>
  <c r="CA107"/>
  <c r="BX107"/>
  <c r="BW107"/>
  <c r="BT107"/>
  <c r="BS107"/>
  <c r="BP107"/>
  <c r="BN107"/>
  <c r="BL107"/>
  <c r="BK107"/>
  <c r="BJ107"/>
  <c r="BI107"/>
  <c r="BH107"/>
  <c r="BG107"/>
  <c r="BE107"/>
  <c r="BD107"/>
  <c r="BC107"/>
  <c r="BB107"/>
  <c r="AZ107"/>
  <c r="AY107"/>
  <c r="AR107"/>
  <c r="CH107" s="1"/>
  <c r="AQ107"/>
  <c r="BO107" s="1"/>
  <c r="AP107"/>
  <c r="CX107" s="1"/>
  <c r="AO107"/>
  <c r="BM107" s="1"/>
  <c r="AN107"/>
  <c r="CD107" s="1"/>
  <c r="AM107"/>
  <c r="CC107" s="1"/>
  <c r="AL107"/>
  <c r="CB107" s="1"/>
  <c r="AK107"/>
  <c r="CS107" s="1"/>
  <c r="AJ107"/>
  <c r="BZ107" s="1"/>
  <c r="AI107"/>
  <c r="BY107" s="1"/>
  <c r="AH107"/>
  <c r="BF107" s="1"/>
  <c r="AG107"/>
  <c r="CO107" s="1"/>
  <c r="AF107"/>
  <c r="BV107" s="1"/>
  <c r="AE107"/>
  <c r="BU107" s="1"/>
  <c r="AD107"/>
  <c r="CL107" s="1"/>
  <c r="AC107"/>
  <c r="BA107" s="1"/>
  <c r="AB107"/>
  <c r="BR107" s="1"/>
  <c r="AA107"/>
  <c r="AX107" s="1"/>
  <c r="X107"/>
  <c r="X49" i="3" s="1"/>
  <c r="N107" i="1"/>
  <c r="Y107" s="1"/>
  <c r="CZ95"/>
  <c r="CY95"/>
  <c r="CW95"/>
  <c r="CV95"/>
  <c r="CU95"/>
  <c r="CT95"/>
  <c r="CR95"/>
  <c r="CQ95"/>
  <c r="CP95"/>
  <c r="CN95"/>
  <c r="CM95"/>
  <c r="CK95"/>
  <c r="CJ95"/>
  <c r="CI95"/>
  <c r="CG95"/>
  <c r="CF95"/>
  <c r="CE95"/>
  <c r="CA95"/>
  <c r="BX95"/>
  <c r="BW95"/>
  <c r="BT95"/>
  <c r="BS95"/>
  <c r="BP95"/>
  <c r="BN95"/>
  <c r="BL95"/>
  <c r="BK95"/>
  <c r="BJ95"/>
  <c r="BI95"/>
  <c r="BH95"/>
  <c r="BG95"/>
  <c r="BE95"/>
  <c r="BD95"/>
  <c r="BC95"/>
  <c r="BB95"/>
  <c r="AZ95"/>
  <c r="AY95"/>
  <c r="AR95"/>
  <c r="CH95" s="1"/>
  <c r="AQ95"/>
  <c r="BO95" s="1"/>
  <c r="AP95"/>
  <c r="CX95" s="1"/>
  <c r="AO95"/>
  <c r="BM95" s="1"/>
  <c r="AN95"/>
  <c r="CD95" s="1"/>
  <c r="AM95"/>
  <c r="CC95" s="1"/>
  <c r="AL95"/>
  <c r="CB95" s="1"/>
  <c r="AK95"/>
  <c r="CS95" s="1"/>
  <c r="AJ95"/>
  <c r="BZ95" s="1"/>
  <c r="AI95"/>
  <c r="BY95" s="1"/>
  <c r="AH95"/>
  <c r="BF95" s="1"/>
  <c r="AG95"/>
  <c r="CO95" s="1"/>
  <c r="AF95"/>
  <c r="BV95" s="1"/>
  <c r="AE95"/>
  <c r="BU95" s="1"/>
  <c r="AD95"/>
  <c r="CL95" s="1"/>
  <c r="AC95"/>
  <c r="BA95" s="1"/>
  <c r="AB95"/>
  <c r="BR95" s="1"/>
  <c r="AA95"/>
  <c r="X95"/>
  <c r="X15" i="3" s="1"/>
  <c r="N95" i="1"/>
  <c r="CZ83"/>
  <c r="CY83"/>
  <c r="CW83"/>
  <c r="CV83"/>
  <c r="CU83"/>
  <c r="CT83"/>
  <c r="CR83"/>
  <c r="CQ83"/>
  <c r="CP83"/>
  <c r="CN83"/>
  <c r="CM83"/>
  <c r="CK83"/>
  <c r="CJ83"/>
  <c r="CI83"/>
  <c r="CG83"/>
  <c r="CF83"/>
  <c r="CE83"/>
  <c r="CA83"/>
  <c r="BX83"/>
  <c r="BW83"/>
  <c r="BT83"/>
  <c r="BS83"/>
  <c r="BP83"/>
  <c r="BN83"/>
  <c r="BL83"/>
  <c r="BK83"/>
  <c r="BJ83"/>
  <c r="BI83"/>
  <c r="BH83"/>
  <c r="BG83"/>
  <c r="BE83"/>
  <c r="BD83"/>
  <c r="BC83"/>
  <c r="BB83"/>
  <c r="AZ83"/>
  <c r="AY83"/>
  <c r="AR83"/>
  <c r="CH83" s="1"/>
  <c r="AQ83"/>
  <c r="BO83" s="1"/>
  <c r="AP83"/>
  <c r="CX83" s="1"/>
  <c r="AO83"/>
  <c r="BM83" s="1"/>
  <c r="AN83"/>
  <c r="CD83" s="1"/>
  <c r="AM83"/>
  <c r="CC83" s="1"/>
  <c r="AL83"/>
  <c r="CB83" s="1"/>
  <c r="AK83"/>
  <c r="CS83" s="1"/>
  <c r="AJ83"/>
  <c r="BZ83" s="1"/>
  <c r="AI83"/>
  <c r="BY83" s="1"/>
  <c r="AH83"/>
  <c r="BF83" s="1"/>
  <c r="AG83"/>
  <c r="CO83" s="1"/>
  <c r="AF83"/>
  <c r="BV83" s="1"/>
  <c r="AE83"/>
  <c r="BU83" s="1"/>
  <c r="AD83"/>
  <c r="CL83" s="1"/>
  <c r="AC83"/>
  <c r="BA83" s="1"/>
  <c r="AB83"/>
  <c r="BR83" s="1"/>
  <c r="AA83"/>
  <c r="AX83" s="1"/>
  <c r="X83"/>
  <c r="N83"/>
  <c r="Y83" s="1"/>
  <c r="CZ71"/>
  <c r="CY71"/>
  <c r="CW71"/>
  <c r="CV71"/>
  <c r="CU71"/>
  <c r="CT71"/>
  <c r="CR71"/>
  <c r="CQ71"/>
  <c r="CP71"/>
  <c r="CN71"/>
  <c r="CM71"/>
  <c r="CK71"/>
  <c r="CJ71"/>
  <c r="CI71"/>
  <c r="CG71"/>
  <c r="CF71"/>
  <c r="CE71"/>
  <c r="CA71"/>
  <c r="BX71"/>
  <c r="BW71"/>
  <c r="BT71"/>
  <c r="BS71"/>
  <c r="BP71"/>
  <c r="BN71"/>
  <c r="BL71"/>
  <c r="BK71"/>
  <c r="BJ71"/>
  <c r="BI71"/>
  <c r="BH71"/>
  <c r="BG71"/>
  <c r="BE71"/>
  <c r="BD71"/>
  <c r="BC71"/>
  <c r="BB71"/>
  <c r="AZ71"/>
  <c r="AY71"/>
  <c r="AR71"/>
  <c r="CH71" s="1"/>
  <c r="AQ71"/>
  <c r="BO71" s="1"/>
  <c r="AP71"/>
  <c r="CX71" s="1"/>
  <c r="AO71"/>
  <c r="BM71" s="1"/>
  <c r="AN71"/>
  <c r="CD71" s="1"/>
  <c r="AM71"/>
  <c r="CC71" s="1"/>
  <c r="AL71"/>
  <c r="CB71" s="1"/>
  <c r="AK71"/>
  <c r="CS71" s="1"/>
  <c r="AJ71"/>
  <c r="BZ71" s="1"/>
  <c r="AI71"/>
  <c r="BY71" s="1"/>
  <c r="AH71"/>
  <c r="BF71" s="1"/>
  <c r="AG71"/>
  <c r="CO71" s="1"/>
  <c r="AF71"/>
  <c r="BV71" s="1"/>
  <c r="AE71"/>
  <c r="BU71" s="1"/>
  <c r="AD71"/>
  <c r="CL71" s="1"/>
  <c r="AC71"/>
  <c r="BA71" s="1"/>
  <c r="AB71"/>
  <c r="BR71" s="1"/>
  <c r="AA71"/>
  <c r="X71"/>
  <c r="N71"/>
  <c r="Y71" s="1"/>
  <c r="CZ59"/>
  <c r="CY59"/>
  <c r="CW59"/>
  <c r="CV59"/>
  <c r="CU59"/>
  <c r="CT59"/>
  <c r="CR59"/>
  <c r="CQ59"/>
  <c r="CP59"/>
  <c r="CN59"/>
  <c r="CM59"/>
  <c r="CK59"/>
  <c r="CJ59"/>
  <c r="CI59"/>
  <c r="CG59"/>
  <c r="CF59"/>
  <c r="CE59"/>
  <c r="CA59"/>
  <c r="BX59"/>
  <c r="BW59"/>
  <c r="BT59"/>
  <c r="BS59"/>
  <c r="BP59"/>
  <c r="BN59"/>
  <c r="BL59"/>
  <c r="BK59"/>
  <c r="BJ59"/>
  <c r="BI59"/>
  <c r="BH59"/>
  <c r="BG59"/>
  <c r="BE59"/>
  <c r="BD59"/>
  <c r="BC59"/>
  <c r="BB59"/>
  <c r="AZ59"/>
  <c r="AY59"/>
  <c r="AR59"/>
  <c r="CH59" s="1"/>
  <c r="AQ59"/>
  <c r="BO59" s="1"/>
  <c r="AP59"/>
  <c r="CX59" s="1"/>
  <c r="AO59"/>
  <c r="BM59" s="1"/>
  <c r="AN59"/>
  <c r="CD59" s="1"/>
  <c r="AM59"/>
  <c r="CC59" s="1"/>
  <c r="AL59"/>
  <c r="CB59" s="1"/>
  <c r="AK59"/>
  <c r="CS59" s="1"/>
  <c r="AJ59"/>
  <c r="BZ59" s="1"/>
  <c r="AI59"/>
  <c r="BY59" s="1"/>
  <c r="AH59"/>
  <c r="BF59" s="1"/>
  <c r="AG59"/>
  <c r="CO59" s="1"/>
  <c r="AF59"/>
  <c r="BV59" s="1"/>
  <c r="AE59"/>
  <c r="BU59" s="1"/>
  <c r="AD59"/>
  <c r="CL59" s="1"/>
  <c r="AC59"/>
  <c r="BA59" s="1"/>
  <c r="AB59"/>
  <c r="BR59" s="1"/>
  <c r="AA59"/>
  <c r="X59"/>
  <c r="X24" i="3" s="1"/>
  <c r="N59" i="1"/>
  <c r="Y59" s="1"/>
  <c r="CZ47"/>
  <c r="CY47"/>
  <c r="CW47"/>
  <c r="CV47"/>
  <c r="CU47"/>
  <c r="CT47"/>
  <c r="CR47"/>
  <c r="CQ47"/>
  <c r="CP47"/>
  <c r="CN47"/>
  <c r="CM47"/>
  <c r="CK47"/>
  <c r="CJ47"/>
  <c r="CI47"/>
  <c r="CG47"/>
  <c r="CF47"/>
  <c r="CE47"/>
  <c r="CA47"/>
  <c r="BX47"/>
  <c r="BW47"/>
  <c r="BT47"/>
  <c r="BS47"/>
  <c r="BP47"/>
  <c r="BN47"/>
  <c r="BL47"/>
  <c r="BK47"/>
  <c r="BJ47"/>
  <c r="BI47"/>
  <c r="BH47"/>
  <c r="BG47"/>
  <c r="BE47"/>
  <c r="BD47"/>
  <c r="BC47"/>
  <c r="BB47"/>
  <c r="AZ47"/>
  <c r="AY47"/>
  <c r="AR47"/>
  <c r="CH47" s="1"/>
  <c r="AQ47"/>
  <c r="BO47" s="1"/>
  <c r="AP47"/>
  <c r="CX47" s="1"/>
  <c r="AO47"/>
  <c r="BM47" s="1"/>
  <c r="AN47"/>
  <c r="CD47" s="1"/>
  <c r="AM47"/>
  <c r="CC47" s="1"/>
  <c r="AL47"/>
  <c r="CB47" s="1"/>
  <c r="AK47"/>
  <c r="CS47" s="1"/>
  <c r="AJ47"/>
  <c r="BZ47" s="1"/>
  <c r="AI47"/>
  <c r="BY47" s="1"/>
  <c r="AH47"/>
  <c r="BF47" s="1"/>
  <c r="AG47"/>
  <c r="CO47" s="1"/>
  <c r="AF47"/>
  <c r="BV47" s="1"/>
  <c r="AE47"/>
  <c r="BU47" s="1"/>
  <c r="AD47"/>
  <c r="CL47" s="1"/>
  <c r="AC47"/>
  <c r="BA47" s="1"/>
  <c r="AB47"/>
  <c r="BR47" s="1"/>
  <c r="AA47"/>
  <c r="X47"/>
  <c r="X45" i="3" s="1"/>
  <c r="N47" i="1"/>
  <c r="CZ35"/>
  <c r="CY35"/>
  <c r="CW35"/>
  <c r="CV35"/>
  <c r="CU35"/>
  <c r="CT35"/>
  <c r="CR35"/>
  <c r="CQ35"/>
  <c r="CP35"/>
  <c r="CN35"/>
  <c r="CM35"/>
  <c r="CK35"/>
  <c r="CJ35"/>
  <c r="CI35"/>
  <c r="CG35"/>
  <c r="CF35"/>
  <c r="CE35"/>
  <c r="CA35"/>
  <c r="BX35"/>
  <c r="BW35"/>
  <c r="BT35"/>
  <c r="BS35"/>
  <c r="BP35"/>
  <c r="BN35"/>
  <c r="BL35"/>
  <c r="BK35"/>
  <c r="BJ35"/>
  <c r="BI35"/>
  <c r="BH35"/>
  <c r="BG35"/>
  <c r="BE35"/>
  <c r="BD35"/>
  <c r="BC35"/>
  <c r="BB35"/>
  <c r="AZ35"/>
  <c r="AY35"/>
  <c r="AR35"/>
  <c r="CH35" s="1"/>
  <c r="AQ35"/>
  <c r="BO35" s="1"/>
  <c r="AP35"/>
  <c r="CX35" s="1"/>
  <c r="AO35"/>
  <c r="BM35" s="1"/>
  <c r="AN35"/>
  <c r="CD35" s="1"/>
  <c r="AM35"/>
  <c r="CC35" s="1"/>
  <c r="AL35"/>
  <c r="CB35" s="1"/>
  <c r="AK35"/>
  <c r="CS35" s="1"/>
  <c r="AJ35"/>
  <c r="BZ35" s="1"/>
  <c r="AI35"/>
  <c r="BY35" s="1"/>
  <c r="AH35"/>
  <c r="BF35" s="1"/>
  <c r="AG35"/>
  <c r="CO35" s="1"/>
  <c r="AF35"/>
  <c r="BV35" s="1"/>
  <c r="AE35"/>
  <c r="BU35" s="1"/>
  <c r="AD35"/>
  <c r="CL35" s="1"/>
  <c r="AC35"/>
  <c r="BA35" s="1"/>
  <c r="AB35"/>
  <c r="BR35" s="1"/>
  <c r="AA35"/>
  <c r="X35"/>
  <c r="X44" i="3" s="1"/>
  <c r="N35" i="1"/>
  <c r="Y35" s="1"/>
  <c r="CZ23"/>
  <c r="CY23"/>
  <c r="CW23"/>
  <c r="CV23"/>
  <c r="CU23"/>
  <c r="CT23"/>
  <c r="CR23"/>
  <c r="CQ23"/>
  <c r="CP23"/>
  <c r="CN23"/>
  <c r="CM23"/>
  <c r="CK23"/>
  <c r="CJ23"/>
  <c r="CI23"/>
  <c r="CG23"/>
  <c r="CF23"/>
  <c r="CE23"/>
  <c r="CA23"/>
  <c r="BX23"/>
  <c r="BW23"/>
  <c r="BT23"/>
  <c r="BS23"/>
  <c r="BP23"/>
  <c r="BN23"/>
  <c r="BL23"/>
  <c r="BK23"/>
  <c r="BJ23"/>
  <c r="BI23"/>
  <c r="BH23"/>
  <c r="BG23"/>
  <c r="BE23"/>
  <c r="BD23"/>
  <c r="BC23"/>
  <c r="BB23"/>
  <c r="AZ23"/>
  <c r="AY23"/>
  <c r="AR23"/>
  <c r="CH23" s="1"/>
  <c r="AQ23"/>
  <c r="BO23" s="1"/>
  <c r="AP23"/>
  <c r="CX23" s="1"/>
  <c r="AO23"/>
  <c r="BM23" s="1"/>
  <c r="AN23"/>
  <c r="CD23" s="1"/>
  <c r="AM23"/>
  <c r="CC23" s="1"/>
  <c r="AL23"/>
  <c r="CB23" s="1"/>
  <c r="AK23"/>
  <c r="CS23" s="1"/>
  <c r="AJ23"/>
  <c r="BZ23" s="1"/>
  <c r="AI23"/>
  <c r="BY23" s="1"/>
  <c r="AH23"/>
  <c r="BF23" s="1"/>
  <c r="AG23"/>
  <c r="CO23" s="1"/>
  <c r="AF23"/>
  <c r="BV23" s="1"/>
  <c r="AE23"/>
  <c r="BU23" s="1"/>
  <c r="AD23"/>
  <c r="CL23" s="1"/>
  <c r="AC23"/>
  <c r="BA23" s="1"/>
  <c r="AB23"/>
  <c r="BR23" s="1"/>
  <c r="AA23"/>
  <c r="X23"/>
  <c r="X47" i="3" s="1"/>
  <c r="N23" i="1"/>
  <c r="Y23" s="1"/>
  <c r="CZ11"/>
  <c r="CY11"/>
  <c r="CW11"/>
  <c r="CV11"/>
  <c r="CU11"/>
  <c r="CT11"/>
  <c r="CR11"/>
  <c r="CQ11"/>
  <c r="CP11"/>
  <c r="CN11"/>
  <c r="CM11"/>
  <c r="CK11"/>
  <c r="CJ11"/>
  <c r="CI11"/>
  <c r="CG11"/>
  <c r="CF11"/>
  <c r="CE11"/>
  <c r="CA11"/>
  <c r="BX11"/>
  <c r="BW11"/>
  <c r="BT11"/>
  <c r="BS11"/>
  <c r="BP11"/>
  <c r="BN11"/>
  <c r="BL11"/>
  <c r="BK11"/>
  <c r="BJ11"/>
  <c r="BI11"/>
  <c r="BH11"/>
  <c r="BG11"/>
  <c r="BE11"/>
  <c r="BD11"/>
  <c r="BC11"/>
  <c r="BB11"/>
  <c r="AZ11"/>
  <c r="AY11"/>
  <c r="AR11"/>
  <c r="CH11" s="1"/>
  <c r="AQ11"/>
  <c r="BO11" s="1"/>
  <c r="AP11"/>
  <c r="CX11" s="1"/>
  <c r="AO11"/>
  <c r="BM11" s="1"/>
  <c r="AN11"/>
  <c r="CD11" s="1"/>
  <c r="AM11"/>
  <c r="CC11" s="1"/>
  <c r="AL11"/>
  <c r="CB11" s="1"/>
  <c r="AK11"/>
  <c r="CS11" s="1"/>
  <c r="AJ11"/>
  <c r="BZ11" s="1"/>
  <c r="AI11"/>
  <c r="BY11" s="1"/>
  <c r="AH11"/>
  <c r="BF11" s="1"/>
  <c r="AG11"/>
  <c r="CO11" s="1"/>
  <c r="AF11"/>
  <c r="BV11" s="1"/>
  <c r="AE11"/>
  <c r="BU11" s="1"/>
  <c r="AD11"/>
  <c r="CL11" s="1"/>
  <c r="AC11"/>
  <c r="BA11" s="1"/>
  <c r="AB11"/>
  <c r="BR11" s="1"/>
  <c r="AA11"/>
  <c r="X11"/>
  <c r="N11"/>
  <c r="Y11" s="1"/>
  <c r="W39" i="3"/>
  <c r="V39"/>
  <c r="U39"/>
  <c r="T39"/>
  <c r="S39"/>
  <c r="R39"/>
  <c r="Q39"/>
  <c r="P39"/>
  <c r="O39"/>
  <c r="M39"/>
  <c r="L39"/>
  <c r="K39"/>
  <c r="J39"/>
  <c r="I39"/>
  <c r="H39"/>
  <c r="G39"/>
  <c r="F39"/>
  <c r="E39"/>
  <c r="W6"/>
  <c r="V6"/>
  <c r="U6"/>
  <c r="T6"/>
  <c r="S6"/>
  <c r="R6"/>
  <c r="Q6"/>
  <c r="P6"/>
  <c r="O6"/>
  <c r="M6"/>
  <c r="L6"/>
  <c r="K6"/>
  <c r="J6"/>
  <c r="I6"/>
  <c r="H6"/>
  <c r="G6"/>
  <c r="F6"/>
  <c r="E6"/>
  <c r="D15" i="1"/>
  <c r="C15"/>
  <c r="X3" i="3"/>
  <c r="X2"/>
  <c r="N3"/>
  <c r="Y3" s="1"/>
  <c r="N2"/>
  <c r="Y2" s="1"/>
  <c r="C3"/>
  <c r="N7" i="1"/>
  <c r="X4" i="5"/>
  <c r="N4"/>
  <c r="X4" i="3"/>
  <c r="N4"/>
  <c r="AR106" i="1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X106"/>
  <c r="X25" i="3" s="1"/>
  <c r="N106" i="1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X105"/>
  <c r="X11" i="3" s="1"/>
  <c r="N105" i="1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X104"/>
  <c r="X17" i="3" s="1"/>
  <c r="N104" i="1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X103"/>
  <c r="X20" i="3" s="1"/>
  <c r="N103" i="1"/>
  <c r="N111" s="1"/>
  <c r="W101"/>
  <c r="V101"/>
  <c r="U101"/>
  <c r="T101"/>
  <c r="S101"/>
  <c r="R101"/>
  <c r="Q101"/>
  <c r="P101"/>
  <c r="O101"/>
  <c r="M101"/>
  <c r="L101"/>
  <c r="K101"/>
  <c r="J101"/>
  <c r="I101"/>
  <c r="H101"/>
  <c r="G101"/>
  <c r="F101"/>
  <c r="E101"/>
  <c r="W100"/>
  <c r="V100"/>
  <c r="U100"/>
  <c r="T100"/>
  <c r="S100"/>
  <c r="R100"/>
  <c r="Q100"/>
  <c r="P100"/>
  <c r="O100"/>
  <c r="M100"/>
  <c r="L100"/>
  <c r="K100"/>
  <c r="J100"/>
  <c r="I100"/>
  <c r="H100"/>
  <c r="G100"/>
  <c r="F100"/>
  <c r="E100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X94"/>
  <c r="X19" i="3" s="1"/>
  <c r="N94" i="1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X93"/>
  <c r="X18" i="3" s="1"/>
  <c r="N93" i="1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X92"/>
  <c r="X9" i="3" s="1"/>
  <c r="N92" i="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X91"/>
  <c r="X6" i="3" s="1"/>
  <c r="N91" i="1"/>
  <c r="N99" s="1"/>
  <c r="W89"/>
  <c r="V89"/>
  <c r="U89"/>
  <c r="T89"/>
  <c r="S89"/>
  <c r="R89"/>
  <c r="Q89"/>
  <c r="P89"/>
  <c r="O89"/>
  <c r="M89"/>
  <c r="L89"/>
  <c r="K89"/>
  <c r="J89"/>
  <c r="I89"/>
  <c r="H89"/>
  <c r="G89"/>
  <c r="F89"/>
  <c r="E89"/>
  <c r="W88"/>
  <c r="V88"/>
  <c r="U88"/>
  <c r="T88"/>
  <c r="S88"/>
  <c r="R88"/>
  <c r="Q88"/>
  <c r="P88"/>
  <c r="O88"/>
  <c r="M88"/>
  <c r="L88"/>
  <c r="K88"/>
  <c r="J88"/>
  <c r="I88"/>
  <c r="H88"/>
  <c r="G88"/>
  <c r="F88"/>
  <c r="E88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X82"/>
  <c r="X35" i="3" s="1"/>
  <c r="N82" i="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X81"/>
  <c r="X40" i="3" s="1"/>
  <c r="N81" i="1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X80"/>
  <c r="X10" i="3" s="1"/>
  <c r="N80" i="1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X79"/>
  <c r="X8" i="3" s="1"/>
  <c r="N79" i="1"/>
  <c r="N87" s="1"/>
  <c r="W77"/>
  <c r="V77"/>
  <c r="U77"/>
  <c r="T77"/>
  <c r="S77"/>
  <c r="R77"/>
  <c r="Q77"/>
  <c r="P77"/>
  <c r="O77"/>
  <c r="M77"/>
  <c r="L77"/>
  <c r="K77"/>
  <c r="J77"/>
  <c r="I77"/>
  <c r="H77"/>
  <c r="G77"/>
  <c r="F77"/>
  <c r="E77"/>
  <c r="W76"/>
  <c r="V76"/>
  <c r="U76"/>
  <c r="T76"/>
  <c r="S76"/>
  <c r="R76"/>
  <c r="Q76"/>
  <c r="P76"/>
  <c r="O76"/>
  <c r="M76"/>
  <c r="L76"/>
  <c r="K76"/>
  <c r="J76"/>
  <c r="I76"/>
  <c r="H76"/>
  <c r="G76"/>
  <c r="F76"/>
  <c r="E76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X70"/>
  <c r="X41" i="3" s="1"/>
  <c r="N70" i="1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X69"/>
  <c r="N69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X68"/>
  <c r="X38" i="3" s="1"/>
  <c r="N68" i="1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X67"/>
  <c r="X75" s="1"/>
  <c r="N67"/>
  <c r="N75" s="1"/>
  <c r="W65"/>
  <c r="V65"/>
  <c r="U65"/>
  <c r="T65"/>
  <c r="S65"/>
  <c r="R65"/>
  <c r="Q65"/>
  <c r="P65"/>
  <c r="O65"/>
  <c r="M65"/>
  <c r="L65"/>
  <c r="K65"/>
  <c r="J65"/>
  <c r="I65"/>
  <c r="H65"/>
  <c r="G65"/>
  <c r="F65"/>
  <c r="E65"/>
  <c r="W64"/>
  <c r="V64"/>
  <c r="U64"/>
  <c r="T64"/>
  <c r="S64"/>
  <c r="R64"/>
  <c r="Q64"/>
  <c r="P64"/>
  <c r="O64"/>
  <c r="M64"/>
  <c r="L64"/>
  <c r="K64"/>
  <c r="J64"/>
  <c r="I64"/>
  <c r="H64"/>
  <c r="G64"/>
  <c r="F64"/>
  <c r="E64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X58"/>
  <c r="X32" i="3" s="1"/>
  <c r="N58" i="1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X57"/>
  <c r="X37" i="3" s="1"/>
  <c r="N57" i="1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X56"/>
  <c r="X39" i="3" s="1"/>
  <c r="N56" i="1"/>
  <c r="N39" i="3" s="1"/>
  <c r="AR55" i="1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X55"/>
  <c r="X21" i="3" s="1"/>
  <c r="N55" i="1"/>
  <c r="N63" s="1"/>
  <c r="W53"/>
  <c r="V53"/>
  <c r="U53"/>
  <c r="T53"/>
  <c r="S53"/>
  <c r="R53"/>
  <c r="Q53"/>
  <c r="P53"/>
  <c r="O53"/>
  <c r="M53"/>
  <c r="L53"/>
  <c r="K53"/>
  <c r="J53"/>
  <c r="I53"/>
  <c r="H53"/>
  <c r="G53"/>
  <c r="F53"/>
  <c r="E53"/>
  <c r="W52"/>
  <c r="V52"/>
  <c r="U52"/>
  <c r="T52"/>
  <c r="S52"/>
  <c r="R52"/>
  <c r="Q52"/>
  <c r="P52"/>
  <c r="O52"/>
  <c r="M52"/>
  <c r="L52"/>
  <c r="K52"/>
  <c r="J52"/>
  <c r="I52"/>
  <c r="H52"/>
  <c r="G52"/>
  <c r="F52"/>
  <c r="E52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X46"/>
  <c r="X29" i="3" s="1"/>
  <c r="N46" i="1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X45"/>
  <c r="X13" i="3" s="1"/>
  <c r="N45" i="1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X44"/>
  <c r="X12" i="3" s="1"/>
  <c r="N44" i="1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X43"/>
  <c r="X51" s="1"/>
  <c r="N43"/>
  <c r="N51" s="1"/>
  <c r="W41"/>
  <c r="V41"/>
  <c r="U41"/>
  <c r="T41"/>
  <c r="S41"/>
  <c r="R41"/>
  <c r="Q41"/>
  <c r="P41"/>
  <c r="O41"/>
  <c r="M41"/>
  <c r="L41"/>
  <c r="K41"/>
  <c r="J41"/>
  <c r="I41"/>
  <c r="H41"/>
  <c r="G41"/>
  <c r="F41"/>
  <c r="E41"/>
  <c r="W40"/>
  <c r="V40"/>
  <c r="U40"/>
  <c r="T40"/>
  <c r="S40"/>
  <c r="R40"/>
  <c r="Q40"/>
  <c r="P40"/>
  <c r="O40"/>
  <c r="M40"/>
  <c r="L40"/>
  <c r="K40"/>
  <c r="J40"/>
  <c r="I40"/>
  <c r="H40"/>
  <c r="G40"/>
  <c r="F40"/>
  <c r="E40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X34"/>
  <c r="X43" i="3" s="1"/>
  <c r="N34" i="1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X33"/>
  <c r="X48" i="3" s="1"/>
  <c r="N33" i="1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X32"/>
  <c r="X27" i="3" s="1"/>
  <c r="N32" i="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X31"/>
  <c r="X39" s="1"/>
  <c r="N3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W28"/>
  <c r="V28"/>
  <c r="U28"/>
  <c r="T28"/>
  <c r="S28"/>
  <c r="R28"/>
  <c r="Q28"/>
  <c r="P28"/>
  <c r="O28"/>
  <c r="M28"/>
  <c r="L28"/>
  <c r="K28"/>
  <c r="J28"/>
  <c r="I28"/>
  <c r="H28"/>
  <c r="G28"/>
  <c r="F28"/>
  <c r="E28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X22"/>
  <c r="X26" i="3" s="1"/>
  <c r="N22" i="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X21"/>
  <c r="X31" i="3" s="1"/>
  <c r="N21" i="1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X20"/>
  <c r="X23" i="3" s="1"/>
  <c r="N20" i="1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X19"/>
  <c r="X50" i="3" s="1"/>
  <c r="N19" i="1"/>
  <c r="N27" s="1"/>
  <c r="W17"/>
  <c r="V17"/>
  <c r="U17"/>
  <c r="T17"/>
  <c r="S17"/>
  <c r="R17"/>
  <c r="Q17"/>
  <c r="P17"/>
  <c r="O17"/>
  <c r="M17"/>
  <c r="L17"/>
  <c r="K17"/>
  <c r="J17"/>
  <c r="I17"/>
  <c r="H17"/>
  <c r="G17"/>
  <c r="F17"/>
  <c r="E17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X10"/>
  <c r="X42" i="3" s="1"/>
  <c r="N10" i="1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X9"/>
  <c r="X30" i="3" s="1"/>
  <c r="N9" i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X8"/>
  <c r="X14" i="3" s="1"/>
  <c r="N8" i="1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X7"/>
  <c r="X7" i="3" s="1"/>
  <c r="CZ4" i="1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R4"/>
  <c r="AQ4"/>
  <c r="AP4"/>
  <c r="BN70" s="1"/>
  <c r="AO4"/>
  <c r="AN4"/>
  <c r="AM4"/>
  <c r="AL4"/>
  <c r="CT70" s="1"/>
  <c r="AK4"/>
  <c r="AJ4"/>
  <c r="AI4"/>
  <c r="AH4"/>
  <c r="BX79" s="1"/>
  <c r="AG4"/>
  <c r="AF4"/>
  <c r="AE4"/>
  <c r="AD4"/>
  <c r="AC4"/>
  <c r="AB4"/>
  <c r="CJ70" s="1"/>
  <c r="AA4"/>
  <c r="X4"/>
  <c r="N4"/>
  <c r="Y3"/>
  <c r="Y2"/>
  <c r="K38" i="7" l="1"/>
  <c r="K52"/>
  <c r="K53"/>
  <c r="K55"/>
  <c r="K57"/>
  <c r="K58"/>
  <c r="K59"/>
  <c r="K61"/>
  <c r="Y81" i="1"/>
  <c r="Y82"/>
  <c r="X36" i="3"/>
  <c r="X22"/>
  <c r="Y58" i="1"/>
  <c r="Y8"/>
  <c r="X46" i="3"/>
  <c r="AX59" i="1"/>
  <c r="AX35"/>
  <c r="AX23"/>
  <c r="AX11"/>
  <c r="N15"/>
  <c r="K91" i="7"/>
  <c r="D23" i="3"/>
  <c r="D7"/>
  <c r="D12"/>
  <c r="D20"/>
  <c r="D17"/>
  <c r="D10"/>
  <c r="D18"/>
  <c r="D6"/>
  <c r="D14"/>
  <c r="D13"/>
  <c r="D8"/>
  <c r="D9"/>
  <c r="K26" i="7"/>
  <c r="K34"/>
  <c r="K56"/>
  <c r="K60"/>
  <c r="K63"/>
  <c r="K67"/>
  <c r="K71"/>
  <c r="K75"/>
  <c r="K77"/>
  <c r="K79"/>
  <c r="K81"/>
  <c r="K83"/>
  <c r="K85"/>
  <c r="K87"/>
  <c r="K89"/>
  <c r="K92"/>
  <c r="X34" i="3"/>
  <c r="AX71" i="1"/>
  <c r="X111"/>
  <c r="Y93"/>
  <c r="Y95"/>
  <c r="X99"/>
  <c r="N6" i="3"/>
  <c r="AX95" i="1"/>
  <c r="X87"/>
  <c r="X63"/>
  <c r="X16" i="3"/>
  <c r="Y47" i="1"/>
  <c r="AX47"/>
  <c r="X33" i="3"/>
  <c r="X27" i="1"/>
  <c r="X15"/>
  <c r="G17" i="7"/>
  <c r="D48" i="3" s="1"/>
  <c r="DA107" i="1"/>
  <c r="DC107"/>
  <c r="AS107"/>
  <c r="AU107"/>
  <c r="AW107"/>
  <c r="BQ107"/>
  <c r="DB107" s="1"/>
  <c r="AT107"/>
  <c r="AV107"/>
  <c r="DA95"/>
  <c r="DC95"/>
  <c r="AS95"/>
  <c r="AU95"/>
  <c r="AW95"/>
  <c r="BQ95"/>
  <c r="DB95" s="1"/>
  <c r="AT95"/>
  <c r="AV95"/>
  <c r="DA83"/>
  <c r="DC83"/>
  <c r="AS83"/>
  <c r="AU83"/>
  <c r="AW83"/>
  <c r="BQ83"/>
  <c r="DB83" s="1"/>
  <c r="AT83"/>
  <c r="AV83"/>
  <c r="DA71"/>
  <c r="DC71"/>
  <c r="AS71"/>
  <c r="AU71"/>
  <c r="AW71"/>
  <c r="BQ71"/>
  <c r="DB71" s="1"/>
  <c r="AT71"/>
  <c r="AV71"/>
  <c r="DA59"/>
  <c r="DC59"/>
  <c r="AS59"/>
  <c r="AU59"/>
  <c r="AW59"/>
  <c r="BQ59"/>
  <c r="DB59" s="1"/>
  <c r="AT59"/>
  <c r="AV59"/>
  <c r="DA47"/>
  <c r="DC47"/>
  <c r="AS47"/>
  <c r="AU47"/>
  <c r="AW47"/>
  <c r="BQ47"/>
  <c r="DB47" s="1"/>
  <c r="AT47"/>
  <c r="AV47"/>
  <c r="DA35"/>
  <c r="DC35"/>
  <c r="AS35"/>
  <c r="AU35"/>
  <c r="AW35"/>
  <c r="BQ35"/>
  <c r="DB35" s="1"/>
  <c r="AT35"/>
  <c r="AV35"/>
  <c r="DA23"/>
  <c r="DC23"/>
  <c r="AS23"/>
  <c r="AU23"/>
  <c r="AW23"/>
  <c r="BQ23"/>
  <c r="DB23" s="1"/>
  <c r="AT23"/>
  <c r="AV23"/>
  <c r="DA11"/>
  <c r="DC11"/>
  <c r="AS11"/>
  <c r="AU11"/>
  <c r="AW11"/>
  <c r="BQ11"/>
  <c r="DB11" s="1"/>
  <c r="AT11"/>
  <c r="AV11"/>
  <c r="F26" i="3"/>
  <c r="H26"/>
  <c r="J26"/>
  <c r="L26"/>
  <c r="N26"/>
  <c r="Y26" s="1"/>
  <c r="P26"/>
  <c r="R26"/>
  <c r="T26"/>
  <c r="V26"/>
  <c r="E47"/>
  <c r="G47"/>
  <c r="I47"/>
  <c r="K47"/>
  <c r="M47"/>
  <c r="O47"/>
  <c r="Q47"/>
  <c r="S47"/>
  <c r="U47"/>
  <c r="W47"/>
  <c r="E33"/>
  <c r="G33"/>
  <c r="I33"/>
  <c r="K33"/>
  <c r="M33"/>
  <c r="O33"/>
  <c r="Q33"/>
  <c r="S33"/>
  <c r="U33"/>
  <c r="W33"/>
  <c r="E27"/>
  <c r="G27"/>
  <c r="I27"/>
  <c r="K27"/>
  <c r="M27"/>
  <c r="O27"/>
  <c r="Q27"/>
  <c r="S27"/>
  <c r="U27"/>
  <c r="W27"/>
  <c r="E48"/>
  <c r="G48"/>
  <c r="I48"/>
  <c r="K48"/>
  <c r="M48"/>
  <c r="O48"/>
  <c r="Q48"/>
  <c r="S48"/>
  <c r="U48"/>
  <c r="W48"/>
  <c r="E43"/>
  <c r="G43"/>
  <c r="I43"/>
  <c r="K43"/>
  <c r="M43"/>
  <c r="O43"/>
  <c r="Q43"/>
  <c r="S43"/>
  <c r="U43"/>
  <c r="W43"/>
  <c r="E44"/>
  <c r="G44"/>
  <c r="I44"/>
  <c r="K44"/>
  <c r="M44"/>
  <c r="O44"/>
  <c r="Q44"/>
  <c r="S44"/>
  <c r="U44"/>
  <c r="W44"/>
  <c r="W31"/>
  <c r="U31"/>
  <c r="S31"/>
  <c r="Q31"/>
  <c r="O31"/>
  <c r="M31"/>
  <c r="K31"/>
  <c r="I31"/>
  <c r="G31"/>
  <c r="E31"/>
  <c r="V23"/>
  <c r="T23"/>
  <c r="R23"/>
  <c r="P23"/>
  <c r="N23"/>
  <c r="Y23" s="1"/>
  <c r="L23"/>
  <c r="J23"/>
  <c r="H23"/>
  <c r="F23"/>
  <c r="W50"/>
  <c r="U50"/>
  <c r="S50"/>
  <c r="Q50"/>
  <c r="O50"/>
  <c r="M50"/>
  <c r="K50"/>
  <c r="I50"/>
  <c r="G50"/>
  <c r="E50"/>
  <c r="V46"/>
  <c r="T46"/>
  <c r="R46"/>
  <c r="P46"/>
  <c r="N46"/>
  <c r="Y46" s="1"/>
  <c r="L46"/>
  <c r="J46"/>
  <c r="H46"/>
  <c r="F46"/>
  <c r="W42"/>
  <c r="U42"/>
  <c r="S42"/>
  <c r="Q42"/>
  <c r="O42"/>
  <c r="M42"/>
  <c r="K42"/>
  <c r="I42"/>
  <c r="G42"/>
  <c r="E42"/>
  <c r="V30"/>
  <c r="T30"/>
  <c r="R30"/>
  <c r="P30"/>
  <c r="N30"/>
  <c r="L30"/>
  <c r="J30"/>
  <c r="H30"/>
  <c r="F30"/>
  <c r="W14"/>
  <c r="U14"/>
  <c r="S14"/>
  <c r="Q14"/>
  <c r="O14"/>
  <c r="M14"/>
  <c r="K14"/>
  <c r="I14"/>
  <c r="G14"/>
  <c r="E14"/>
  <c r="V7"/>
  <c r="T7"/>
  <c r="R7"/>
  <c r="P7"/>
  <c r="N7"/>
  <c r="Y7" s="1"/>
  <c r="L7"/>
  <c r="J7"/>
  <c r="H7"/>
  <c r="F7"/>
  <c r="W28"/>
  <c r="U28"/>
  <c r="S28"/>
  <c r="Q28"/>
  <c r="O28"/>
  <c r="M28"/>
  <c r="K28"/>
  <c r="I28"/>
  <c r="G28"/>
  <c r="E28"/>
  <c r="V41"/>
  <c r="T41"/>
  <c r="R41"/>
  <c r="P41"/>
  <c r="N41"/>
  <c r="Y41" s="1"/>
  <c r="L41"/>
  <c r="J41"/>
  <c r="H41"/>
  <c r="F41"/>
  <c r="W38"/>
  <c r="U38"/>
  <c r="S38"/>
  <c r="Q38"/>
  <c r="O38"/>
  <c r="M38"/>
  <c r="K38"/>
  <c r="I38"/>
  <c r="G38"/>
  <c r="E38"/>
  <c r="V22"/>
  <c r="T22"/>
  <c r="R22"/>
  <c r="P22"/>
  <c r="N22"/>
  <c r="L22"/>
  <c r="J22"/>
  <c r="H22"/>
  <c r="F22"/>
  <c r="W34"/>
  <c r="U34"/>
  <c r="S34"/>
  <c r="Q34"/>
  <c r="O34"/>
  <c r="M34"/>
  <c r="K34"/>
  <c r="I34"/>
  <c r="G34"/>
  <c r="E34"/>
  <c r="V24"/>
  <c r="T24"/>
  <c r="R24"/>
  <c r="P24"/>
  <c r="N24"/>
  <c r="Y24" s="1"/>
  <c r="L24"/>
  <c r="J24"/>
  <c r="H24"/>
  <c r="F24"/>
  <c r="W32"/>
  <c r="U32"/>
  <c r="S32"/>
  <c r="Q32"/>
  <c r="O32"/>
  <c r="M32"/>
  <c r="K32"/>
  <c r="I32"/>
  <c r="G32"/>
  <c r="E32"/>
  <c r="V37"/>
  <c r="T37"/>
  <c r="R37"/>
  <c r="P37"/>
  <c r="N37"/>
  <c r="Y37" s="1"/>
  <c r="L37"/>
  <c r="J37"/>
  <c r="H37"/>
  <c r="F37"/>
  <c r="V21"/>
  <c r="T21"/>
  <c r="R21"/>
  <c r="P21"/>
  <c r="N21"/>
  <c r="Y21" s="1"/>
  <c r="L21"/>
  <c r="J21"/>
  <c r="H21"/>
  <c r="F21"/>
  <c r="W45"/>
  <c r="U45"/>
  <c r="E26"/>
  <c r="G26"/>
  <c r="I26"/>
  <c r="K26"/>
  <c r="M26"/>
  <c r="O26"/>
  <c r="Q26"/>
  <c r="S26"/>
  <c r="U26"/>
  <c r="W26"/>
  <c r="F47"/>
  <c r="H47"/>
  <c r="J47"/>
  <c r="L47"/>
  <c r="N47"/>
  <c r="Y47" s="1"/>
  <c r="P47"/>
  <c r="R47"/>
  <c r="T47"/>
  <c r="V47"/>
  <c r="F33"/>
  <c r="H33"/>
  <c r="J33"/>
  <c r="L33"/>
  <c r="N33"/>
  <c r="P33"/>
  <c r="R33"/>
  <c r="T33"/>
  <c r="V33"/>
  <c r="F27"/>
  <c r="H27"/>
  <c r="J27"/>
  <c r="L27"/>
  <c r="N27"/>
  <c r="Y27" s="1"/>
  <c r="P27"/>
  <c r="R27"/>
  <c r="T27"/>
  <c r="V27"/>
  <c r="F48"/>
  <c r="H48"/>
  <c r="J48"/>
  <c r="L48"/>
  <c r="N48"/>
  <c r="P48"/>
  <c r="R48"/>
  <c r="T48"/>
  <c r="V48"/>
  <c r="F43"/>
  <c r="H43"/>
  <c r="J43"/>
  <c r="L43"/>
  <c r="N43"/>
  <c r="P43"/>
  <c r="R43"/>
  <c r="T43"/>
  <c r="V43"/>
  <c r="F44"/>
  <c r="H44"/>
  <c r="J44"/>
  <c r="L44"/>
  <c r="N44"/>
  <c r="P44"/>
  <c r="R44"/>
  <c r="T44"/>
  <c r="V44"/>
  <c r="V31"/>
  <c r="T31"/>
  <c r="R31"/>
  <c r="P31"/>
  <c r="N31"/>
  <c r="Y31" s="1"/>
  <c r="L31"/>
  <c r="J31"/>
  <c r="H31"/>
  <c r="F31"/>
  <c r="W23"/>
  <c r="U23"/>
  <c r="S23"/>
  <c r="Q23"/>
  <c r="O23"/>
  <c r="M23"/>
  <c r="K23"/>
  <c r="I23"/>
  <c r="G23"/>
  <c r="E23"/>
  <c r="V50"/>
  <c r="T50"/>
  <c r="R50"/>
  <c r="P50"/>
  <c r="N50"/>
  <c r="Y50" s="1"/>
  <c r="L50"/>
  <c r="J50"/>
  <c r="H50"/>
  <c r="F50"/>
  <c r="W46"/>
  <c r="U46"/>
  <c r="S46"/>
  <c r="Q46"/>
  <c r="O46"/>
  <c r="M46"/>
  <c r="K46"/>
  <c r="I46"/>
  <c r="G46"/>
  <c r="E46"/>
  <c r="V42"/>
  <c r="T42"/>
  <c r="R42"/>
  <c r="P42"/>
  <c r="N42"/>
  <c r="Y42" s="1"/>
  <c r="L42"/>
  <c r="J42"/>
  <c r="H42"/>
  <c r="F42"/>
  <c r="W30"/>
  <c r="U30"/>
  <c r="S30"/>
  <c r="Q30"/>
  <c r="O30"/>
  <c r="M30"/>
  <c r="K30"/>
  <c r="I30"/>
  <c r="G30"/>
  <c r="E30"/>
  <c r="V14"/>
  <c r="T14"/>
  <c r="R14"/>
  <c r="P14"/>
  <c r="N14"/>
  <c r="Y14" s="1"/>
  <c r="L14"/>
  <c r="J14"/>
  <c r="H14"/>
  <c r="F14"/>
  <c r="W7"/>
  <c r="U7"/>
  <c r="S7"/>
  <c r="Q7"/>
  <c r="O7"/>
  <c r="M7"/>
  <c r="K7"/>
  <c r="I7"/>
  <c r="G7"/>
  <c r="E7"/>
  <c r="V28"/>
  <c r="T28"/>
  <c r="R28"/>
  <c r="P28"/>
  <c r="N28"/>
  <c r="Y28" s="1"/>
  <c r="L28"/>
  <c r="J28"/>
  <c r="H28"/>
  <c r="F28"/>
  <c r="W41"/>
  <c r="U41"/>
  <c r="S41"/>
  <c r="Q41"/>
  <c r="O41"/>
  <c r="M41"/>
  <c r="K41"/>
  <c r="I41"/>
  <c r="G41"/>
  <c r="E41"/>
  <c r="V38"/>
  <c r="T38"/>
  <c r="R38"/>
  <c r="P38"/>
  <c r="N38"/>
  <c r="Y38" s="1"/>
  <c r="L38"/>
  <c r="J38"/>
  <c r="H38"/>
  <c r="F38"/>
  <c r="W22"/>
  <c r="U22"/>
  <c r="S22"/>
  <c r="Q22"/>
  <c r="O22"/>
  <c r="M22"/>
  <c r="K22"/>
  <c r="I22"/>
  <c r="G22"/>
  <c r="E22"/>
  <c r="V34"/>
  <c r="T34"/>
  <c r="R34"/>
  <c r="P34"/>
  <c r="N34"/>
  <c r="L34"/>
  <c r="J34"/>
  <c r="H34"/>
  <c r="F34"/>
  <c r="W24"/>
  <c r="U24"/>
  <c r="S24"/>
  <c r="Q24"/>
  <c r="F9"/>
  <c r="H9"/>
  <c r="J9"/>
  <c r="L9"/>
  <c r="N9"/>
  <c r="Y9" s="1"/>
  <c r="P9"/>
  <c r="R9"/>
  <c r="T9"/>
  <c r="V9"/>
  <c r="E18"/>
  <c r="G18"/>
  <c r="I18"/>
  <c r="K18"/>
  <c r="M18"/>
  <c r="O18"/>
  <c r="Q18"/>
  <c r="S18"/>
  <c r="U18"/>
  <c r="W18"/>
  <c r="F19"/>
  <c r="H19"/>
  <c r="J19"/>
  <c r="L19"/>
  <c r="N19"/>
  <c r="Y19" s="1"/>
  <c r="P19"/>
  <c r="R19"/>
  <c r="T19"/>
  <c r="V19"/>
  <c r="E15"/>
  <c r="G15"/>
  <c r="I15"/>
  <c r="K15"/>
  <c r="M15"/>
  <c r="O15"/>
  <c r="Q15"/>
  <c r="S15"/>
  <c r="U15"/>
  <c r="W15"/>
  <c r="F8"/>
  <c r="H8"/>
  <c r="J8"/>
  <c r="L8"/>
  <c r="N8"/>
  <c r="Y8" s="1"/>
  <c r="P8"/>
  <c r="R8"/>
  <c r="T8"/>
  <c r="V8"/>
  <c r="E10"/>
  <c r="G10"/>
  <c r="I10"/>
  <c r="K10"/>
  <c r="M10"/>
  <c r="O10"/>
  <c r="Q10"/>
  <c r="S10"/>
  <c r="U10"/>
  <c r="W10"/>
  <c r="F40"/>
  <c r="H40"/>
  <c r="J40"/>
  <c r="L40"/>
  <c r="N40"/>
  <c r="Y40" s="1"/>
  <c r="P40"/>
  <c r="R40"/>
  <c r="T40"/>
  <c r="V40"/>
  <c r="E35"/>
  <c r="G35"/>
  <c r="I35"/>
  <c r="K35"/>
  <c r="M35"/>
  <c r="O35"/>
  <c r="Q35"/>
  <c r="S35"/>
  <c r="U35"/>
  <c r="W35"/>
  <c r="F36"/>
  <c r="H36"/>
  <c r="J36"/>
  <c r="L36"/>
  <c r="N36"/>
  <c r="P36"/>
  <c r="R36"/>
  <c r="T36"/>
  <c r="V36"/>
  <c r="E17"/>
  <c r="G17"/>
  <c r="I17"/>
  <c r="K17"/>
  <c r="M17"/>
  <c r="O17"/>
  <c r="Q17"/>
  <c r="S17"/>
  <c r="U17"/>
  <c r="W17"/>
  <c r="F11"/>
  <c r="H11"/>
  <c r="J11"/>
  <c r="L11"/>
  <c r="N11"/>
  <c r="Y11" s="1"/>
  <c r="P11"/>
  <c r="R11"/>
  <c r="T11"/>
  <c r="V11"/>
  <c r="E20"/>
  <c r="G20"/>
  <c r="I20"/>
  <c r="K20"/>
  <c r="M20"/>
  <c r="O20"/>
  <c r="Q20"/>
  <c r="S20"/>
  <c r="U20"/>
  <c r="W20"/>
  <c r="F25"/>
  <c r="H25"/>
  <c r="J25"/>
  <c r="L25"/>
  <c r="N25"/>
  <c r="Y25" s="1"/>
  <c r="P25"/>
  <c r="R25"/>
  <c r="T25"/>
  <c r="V25"/>
  <c r="E49"/>
  <c r="G49"/>
  <c r="I49"/>
  <c r="K49"/>
  <c r="M49"/>
  <c r="O49"/>
  <c r="Q49"/>
  <c r="S49"/>
  <c r="U49"/>
  <c r="W49"/>
  <c r="F16"/>
  <c r="H16"/>
  <c r="J16"/>
  <c r="L16"/>
  <c r="N16"/>
  <c r="P16"/>
  <c r="R16"/>
  <c r="T16"/>
  <c r="V16"/>
  <c r="E12"/>
  <c r="G12"/>
  <c r="I12"/>
  <c r="K12"/>
  <c r="M12"/>
  <c r="O12"/>
  <c r="Q12"/>
  <c r="S12"/>
  <c r="U12"/>
  <c r="W12"/>
  <c r="F13"/>
  <c r="H13"/>
  <c r="J13"/>
  <c r="L13"/>
  <c r="N13"/>
  <c r="Y13" s="1"/>
  <c r="P13"/>
  <c r="R13"/>
  <c r="T13"/>
  <c r="V13"/>
  <c r="E29"/>
  <c r="G29"/>
  <c r="I29"/>
  <c r="K29"/>
  <c r="M29"/>
  <c r="O29"/>
  <c r="Q29"/>
  <c r="S29"/>
  <c r="U29"/>
  <c r="W29"/>
  <c r="F45"/>
  <c r="H45"/>
  <c r="J45"/>
  <c r="L45"/>
  <c r="N45"/>
  <c r="Y45" s="1"/>
  <c r="P45"/>
  <c r="R45"/>
  <c r="T45"/>
  <c r="E21"/>
  <c r="I21"/>
  <c r="M21"/>
  <c r="Q21"/>
  <c r="U21"/>
  <c r="G37"/>
  <c r="K37"/>
  <c r="O37"/>
  <c r="S37"/>
  <c r="W37"/>
  <c r="H32"/>
  <c r="L32"/>
  <c r="P32"/>
  <c r="T32"/>
  <c r="E24"/>
  <c r="I24"/>
  <c r="M24"/>
  <c r="E9"/>
  <c r="G9"/>
  <c r="I9"/>
  <c r="K9"/>
  <c r="M9"/>
  <c r="O9"/>
  <c r="Q9"/>
  <c r="S9"/>
  <c r="U9"/>
  <c r="W9"/>
  <c r="F18"/>
  <c r="H18"/>
  <c r="J18"/>
  <c r="L18"/>
  <c r="N18"/>
  <c r="Y18" s="1"/>
  <c r="P18"/>
  <c r="R18"/>
  <c r="T18"/>
  <c r="V18"/>
  <c r="E19"/>
  <c r="G19"/>
  <c r="I19"/>
  <c r="K19"/>
  <c r="M19"/>
  <c r="O19"/>
  <c r="Q19"/>
  <c r="S19"/>
  <c r="U19"/>
  <c r="W19"/>
  <c r="F15"/>
  <c r="H15"/>
  <c r="J15"/>
  <c r="L15"/>
  <c r="N15"/>
  <c r="Y15" s="1"/>
  <c r="P15"/>
  <c r="R15"/>
  <c r="T15"/>
  <c r="V15"/>
  <c r="E8"/>
  <c r="G8"/>
  <c r="I8"/>
  <c r="K8"/>
  <c r="M8"/>
  <c r="O8"/>
  <c r="Q8"/>
  <c r="S8"/>
  <c r="U8"/>
  <c r="W8"/>
  <c r="F10"/>
  <c r="H10"/>
  <c r="J10"/>
  <c r="L10"/>
  <c r="N10"/>
  <c r="Y10" s="1"/>
  <c r="P10"/>
  <c r="R10"/>
  <c r="T10"/>
  <c r="V10"/>
  <c r="E40"/>
  <c r="G40"/>
  <c r="I40"/>
  <c r="K40"/>
  <c r="M40"/>
  <c r="O40"/>
  <c r="Q40"/>
  <c r="S40"/>
  <c r="U40"/>
  <c r="W40"/>
  <c r="F35"/>
  <c r="H35"/>
  <c r="J35"/>
  <c r="L35"/>
  <c r="N35"/>
  <c r="Y35" s="1"/>
  <c r="P35"/>
  <c r="R35"/>
  <c r="T35"/>
  <c r="V35"/>
  <c r="E36"/>
  <c r="G36"/>
  <c r="I36"/>
  <c r="K36"/>
  <c r="M36"/>
  <c r="O36"/>
  <c r="Q36"/>
  <c r="S36"/>
  <c r="U36"/>
  <c r="W36"/>
  <c r="F17"/>
  <c r="H17"/>
  <c r="J17"/>
  <c r="L17"/>
  <c r="N17"/>
  <c r="Y17" s="1"/>
  <c r="P17"/>
  <c r="R17"/>
  <c r="T17"/>
  <c r="V17"/>
  <c r="E11"/>
  <c r="G11"/>
  <c r="I11"/>
  <c r="K11"/>
  <c r="M11"/>
  <c r="O11"/>
  <c r="Q11"/>
  <c r="S11"/>
  <c r="U11"/>
  <c r="W11"/>
  <c r="F20"/>
  <c r="H20"/>
  <c r="J20"/>
  <c r="L20"/>
  <c r="N20"/>
  <c r="Y20" s="1"/>
  <c r="P20"/>
  <c r="R20"/>
  <c r="T20"/>
  <c r="V20"/>
  <c r="E25"/>
  <c r="G25"/>
  <c r="I25"/>
  <c r="K25"/>
  <c r="M25"/>
  <c r="O25"/>
  <c r="Q25"/>
  <c r="S25"/>
  <c r="U25"/>
  <c r="W25"/>
  <c r="F49"/>
  <c r="H49"/>
  <c r="J49"/>
  <c r="L49"/>
  <c r="N49"/>
  <c r="P49"/>
  <c r="R49"/>
  <c r="T49"/>
  <c r="V49"/>
  <c r="E16"/>
  <c r="G16"/>
  <c r="I16"/>
  <c r="K16"/>
  <c r="M16"/>
  <c r="O16"/>
  <c r="Q16"/>
  <c r="S16"/>
  <c r="U16"/>
  <c r="W16"/>
  <c r="F12"/>
  <c r="H12"/>
  <c r="J12"/>
  <c r="L12"/>
  <c r="N12"/>
  <c r="P12"/>
  <c r="R12"/>
  <c r="T12"/>
  <c r="V12"/>
  <c r="E13"/>
  <c r="G13"/>
  <c r="I13"/>
  <c r="K13"/>
  <c r="M13"/>
  <c r="O13"/>
  <c r="Q13"/>
  <c r="S13"/>
  <c r="U13"/>
  <c r="W13"/>
  <c r="F29"/>
  <c r="H29"/>
  <c r="J29"/>
  <c r="L29"/>
  <c r="N29"/>
  <c r="Y29" s="1"/>
  <c r="P29"/>
  <c r="R29"/>
  <c r="T29"/>
  <c r="V29"/>
  <c r="E45"/>
  <c r="G45"/>
  <c r="I45"/>
  <c r="K45"/>
  <c r="M45"/>
  <c r="O45"/>
  <c r="Q45"/>
  <c r="S45"/>
  <c r="V45"/>
  <c r="G21"/>
  <c r="K21"/>
  <c r="O21"/>
  <c r="S21"/>
  <c r="W21"/>
  <c r="E37"/>
  <c r="I37"/>
  <c r="M37"/>
  <c r="Q37"/>
  <c r="U37"/>
  <c r="F32"/>
  <c r="J32"/>
  <c r="N32"/>
  <c r="Y32" s="1"/>
  <c r="R32"/>
  <c r="V32"/>
  <c r="G24"/>
  <c r="K24"/>
  <c r="O24"/>
  <c r="Y44"/>
  <c r="Y43"/>
  <c r="Y48"/>
  <c r="AW8" i="1"/>
  <c r="X88"/>
  <c r="X100"/>
  <c r="CL106"/>
  <c r="CL105"/>
  <c r="BB106"/>
  <c r="BB105"/>
  <c r="CL104"/>
  <c r="CL103"/>
  <c r="BB94"/>
  <c r="BB93"/>
  <c r="BB92"/>
  <c r="BB91"/>
  <c r="CL82"/>
  <c r="CL81"/>
  <c r="CL80"/>
  <c r="CL79"/>
  <c r="BB104"/>
  <c r="BB103"/>
  <c r="CL94"/>
  <c r="CL93"/>
  <c r="CL92"/>
  <c r="CL91"/>
  <c r="BB82"/>
  <c r="BB81"/>
  <c r="BB80"/>
  <c r="CN106"/>
  <c r="BV106"/>
  <c r="CN105"/>
  <c r="BV105"/>
  <c r="CN94"/>
  <c r="BV94"/>
  <c r="CN93"/>
  <c r="BV93"/>
  <c r="CN92"/>
  <c r="BV92"/>
  <c r="CN91"/>
  <c r="BV91"/>
  <c r="CN104"/>
  <c r="BV104"/>
  <c r="CN103"/>
  <c r="BV103"/>
  <c r="CN82"/>
  <c r="BV82"/>
  <c r="CN81"/>
  <c r="BV81"/>
  <c r="CN80"/>
  <c r="BV80"/>
  <c r="CN79"/>
  <c r="BV79"/>
  <c r="CR106"/>
  <c r="BH106"/>
  <c r="CR105"/>
  <c r="BH105"/>
  <c r="CR104"/>
  <c r="BH104"/>
  <c r="CR103"/>
  <c r="BH103"/>
  <c r="CR82"/>
  <c r="BH82"/>
  <c r="CR81"/>
  <c r="BH81"/>
  <c r="CR80"/>
  <c r="BH80"/>
  <c r="CR79"/>
  <c r="CR94"/>
  <c r="BH94"/>
  <c r="CR93"/>
  <c r="BH93"/>
  <c r="CR92"/>
  <c r="BH92"/>
  <c r="CR91"/>
  <c r="BH91"/>
  <c r="BL106"/>
  <c r="BL105"/>
  <c r="CD106"/>
  <c r="CD105"/>
  <c r="BL104"/>
  <c r="BL103"/>
  <c r="CD94"/>
  <c r="CD93"/>
  <c r="CD92"/>
  <c r="CD91"/>
  <c r="BL82"/>
  <c r="BL81"/>
  <c r="BL80"/>
  <c r="CD104"/>
  <c r="CD103"/>
  <c r="BL94"/>
  <c r="BL93"/>
  <c r="BL92"/>
  <c r="BL91"/>
  <c r="CD82"/>
  <c r="CD81"/>
  <c r="CD80"/>
  <c r="CD79"/>
  <c r="CH106"/>
  <c r="BP106"/>
  <c r="CH105"/>
  <c r="BP105"/>
  <c r="CH104"/>
  <c r="BP104"/>
  <c r="CH103"/>
  <c r="BP103"/>
  <c r="CH82"/>
  <c r="BP82"/>
  <c r="CH81"/>
  <c r="BP81"/>
  <c r="CH80"/>
  <c r="BP80"/>
  <c r="CH79"/>
  <c r="CH94"/>
  <c r="BP94"/>
  <c r="CH93"/>
  <c r="BP93"/>
  <c r="CH92"/>
  <c r="BP92"/>
  <c r="CH91"/>
  <c r="BP91"/>
  <c r="N88"/>
  <c r="N100"/>
  <c r="CI106"/>
  <c r="AY106"/>
  <c r="CI105"/>
  <c r="AY105"/>
  <c r="CI94"/>
  <c r="AY94"/>
  <c r="CI93"/>
  <c r="AY93"/>
  <c r="CI92"/>
  <c r="AY92"/>
  <c r="CI91"/>
  <c r="AY91"/>
  <c r="CI104"/>
  <c r="AY104"/>
  <c r="CI103"/>
  <c r="AY103"/>
  <c r="CI82"/>
  <c r="AY82"/>
  <c r="CI81"/>
  <c r="AY81"/>
  <c r="CI80"/>
  <c r="AY80"/>
  <c r="CI79"/>
  <c r="CK106"/>
  <c r="BS106"/>
  <c r="CK105"/>
  <c r="BS105"/>
  <c r="CK94"/>
  <c r="BS94"/>
  <c r="CK93"/>
  <c r="BS93"/>
  <c r="CK92"/>
  <c r="BS92"/>
  <c r="CK91"/>
  <c r="BS91"/>
  <c r="CK104"/>
  <c r="BS104"/>
  <c r="CK103"/>
  <c r="BS103"/>
  <c r="CK82"/>
  <c r="BS82"/>
  <c r="CK81"/>
  <c r="BS81"/>
  <c r="CK80"/>
  <c r="BS80"/>
  <c r="CK79"/>
  <c r="BS79"/>
  <c r="BU106"/>
  <c r="BC106"/>
  <c r="BU105"/>
  <c r="BC105"/>
  <c r="BU104"/>
  <c r="BC104"/>
  <c r="BU103"/>
  <c r="BC103"/>
  <c r="BU82"/>
  <c r="BC82"/>
  <c r="BU81"/>
  <c r="BC81"/>
  <c r="BU80"/>
  <c r="BC80"/>
  <c r="BU94"/>
  <c r="BC94"/>
  <c r="BU93"/>
  <c r="BC93"/>
  <c r="BU92"/>
  <c r="BC92"/>
  <c r="BU91"/>
  <c r="BC91"/>
  <c r="CO106"/>
  <c r="CO105"/>
  <c r="BE106"/>
  <c r="BE105"/>
  <c r="CO104"/>
  <c r="CO103"/>
  <c r="BE94"/>
  <c r="BE93"/>
  <c r="BE92"/>
  <c r="BE91"/>
  <c r="CO82"/>
  <c r="CO81"/>
  <c r="CO80"/>
  <c r="CO79"/>
  <c r="BE104"/>
  <c r="BE103"/>
  <c r="CO94"/>
  <c r="CO93"/>
  <c r="CO92"/>
  <c r="CO91"/>
  <c r="BE82"/>
  <c r="BE81"/>
  <c r="BE80"/>
  <c r="CQ106"/>
  <c r="BG106"/>
  <c r="CQ105"/>
  <c r="BG105"/>
  <c r="CQ94"/>
  <c r="BG94"/>
  <c r="CQ93"/>
  <c r="BG93"/>
  <c r="CQ92"/>
  <c r="BG92"/>
  <c r="CQ91"/>
  <c r="BG91"/>
  <c r="CQ104"/>
  <c r="BG104"/>
  <c r="CQ103"/>
  <c r="BG103"/>
  <c r="CQ82"/>
  <c r="BG82"/>
  <c r="CQ81"/>
  <c r="BG81"/>
  <c r="CQ80"/>
  <c r="BG80"/>
  <c r="CQ79"/>
  <c r="CS106"/>
  <c r="CA106"/>
  <c r="CS105"/>
  <c r="CA105"/>
  <c r="CS94"/>
  <c r="CA94"/>
  <c r="CS93"/>
  <c r="CA93"/>
  <c r="CS92"/>
  <c r="CA92"/>
  <c r="CS91"/>
  <c r="CA91"/>
  <c r="CS104"/>
  <c r="CA104"/>
  <c r="CS103"/>
  <c r="CA103"/>
  <c r="CS82"/>
  <c r="CA82"/>
  <c r="CS81"/>
  <c r="CA81"/>
  <c r="CS80"/>
  <c r="CA80"/>
  <c r="CS79"/>
  <c r="CA79"/>
  <c r="CC106"/>
  <c r="CC105"/>
  <c r="CU106"/>
  <c r="CU105"/>
  <c r="CC104"/>
  <c r="CC103"/>
  <c r="CU94"/>
  <c r="CU93"/>
  <c r="CU92"/>
  <c r="CU91"/>
  <c r="CC82"/>
  <c r="CC81"/>
  <c r="CC80"/>
  <c r="CU104"/>
  <c r="CU103"/>
  <c r="CC94"/>
  <c r="CC93"/>
  <c r="CC92"/>
  <c r="CC91"/>
  <c r="CU82"/>
  <c r="CU81"/>
  <c r="CU80"/>
  <c r="CU79"/>
  <c r="CW106"/>
  <c r="CW105"/>
  <c r="BM106"/>
  <c r="BM105"/>
  <c r="CW104"/>
  <c r="CW103"/>
  <c r="BM94"/>
  <c r="BM93"/>
  <c r="BM92"/>
  <c r="BM91"/>
  <c r="CW82"/>
  <c r="CW81"/>
  <c r="CW80"/>
  <c r="CW79"/>
  <c r="BM104"/>
  <c r="BM103"/>
  <c r="CW94"/>
  <c r="CW93"/>
  <c r="CW92"/>
  <c r="CW91"/>
  <c r="BM82"/>
  <c r="BM81"/>
  <c r="BM80"/>
  <c r="BM79"/>
  <c r="CY106"/>
  <c r="CY105"/>
  <c r="BO106"/>
  <c r="BO105"/>
  <c r="CY104"/>
  <c r="CY103"/>
  <c r="BO94"/>
  <c r="BO93"/>
  <c r="BO92"/>
  <c r="BO91"/>
  <c r="CY82"/>
  <c r="CY81"/>
  <c r="CY80"/>
  <c r="CY79"/>
  <c r="BO104"/>
  <c r="BO103"/>
  <c r="CY94"/>
  <c r="CY93"/>
  <c r="CY92"/>
  <c r="CY91"/>
  <c r="BO82"/>
  <c r="BO81"/>
  <c r="BO80"/>
  <c r="BO79"/>
  <c r="Y79"/>
  <c r="N28"/>
  <c r="X28"/>
  <c r="BQ31"/>
  <c r="BA31"/>
  <c r="CM31"/>
  <c r="BW31"/>
  <c r="BY31"/>
  <c r="BI31"/>
  <c r="BK31"/>
  <c r="CE31"/>
  <c r="CG31"/>
  <c r="AY31"/>
  <c r="BB31"/>
  <c r="BE31"/>
  <c r="BG31"/>
  <c r="BJ31"/>
  <c r="BM31"/>
  <c r="BO31"/>
  <c r="BS31"/>
  <c r="BV31"/>
  <c r="CA31"/>
  <c r="CD31"/>
  <c r="CI31"/>
  <c r="CK31"/>
  <c r="CN31"/>
  <c r="CQ31"/>
  <c r="CS31"/>
  <c r="CU31"/>
  <c r="CX31"/>
  <c r="BQ32"/>
  <c r="BA32"/>
  <c r="CM32"/>
  <c r="BW32"/>
  <c r="BY32"/>
  <c r="BI32"/>
  <c r="BK32"/>
  <c r="CE32"/>
  <c r="CG32"/>
  <c r="AY32"/>
  <c r="BB32"/>
  <c r="BE32"/>
  <c r="BG32"/>
  <c r="BJ32"/>
  <c r="BM32"/>
  <c r="BO32"/>
  <c r="BS32"/>
  <c r="BV32"/>
  <c r="CA32"/>
  <c r="CD32"/>
  <c r="CI32"/>
  <c r="CK32"/>
  <c r="CN32"/>
  <c r="CQ32"/>
  <c r="CS32"/>
  <c r="CU32"/>
  <c r="CX32"/>
  <c r="BQ33"/>
  <c r="BA33"/>
  <c r="CM33"/>
  <c r="BW33"/>
  <c r="BY33"/>
  <c r="BI33"/>
  <c r="BK33"/>
  <c r="CE33"/>
  <c r="CG33"/>
  <c r="AY33"/>
  <c r="BB33"/>
  <c r="BE33"/>
  <c r="BG33"/>
  <c r="BJ33"/>
  <c r="BM33"/>
  <c r="BO33"/>
  <c r="BS33"/>
  <c r="BV33"/>
  <c r="CA33"/>
  <c r="CD33"/>
  <c r="CI33"/>
  <c r="CK33"/>
  <c r="CN33"/>
  <c r="CQ33"/>
  <c r="CS33"/>
  <c r="CU33"/>
  <c r="CX33"/>
  <c r="BQ34"/>
  <c r="BA34"/>
  <c r="CM34"/>
  <c r="BW34"/>
  <c r="BY34"/>
  <c r="BI34"/>
  <c r="BK34"/>
  <c r="CE34"/>
  <c r="CG34"/>
  <c r="AY34"/>
  <c r="BB34"/>
  <c r="BE34"/>
  <c r="BG34"/>
  <c r="BJ34"/>
  <c r="BM34"/>
  <c r="BO34"/>
  <c r="BS34"/>
  <c r="BV34"/>
  <c r="CA34"/>
  <c r="CD34"/>
  <c r="CI34"/>
  <c r="CK34"/>
  <c r="CN34"/>
  <c r="CQ34"/>
  <c r="CS34"/>
  <c r="CU34"/>
  <c r="CX34"/>
  <c r="BR43"/>
  <c r="BT43"/>
  <c r="BD43"/>
  <c r="CP43"/>
  <c r="BZ43"/>
  <c r="CB43"/>
  <c r="CV43"/>
  <c r="CF43"/>
  <c r="CZ43"/>
  <c r="AZ43"/>
  <c r="BC43"/>
  <c r="BF43"/>
  <c r="BH43"/>
  <c r="BL43"/>
  <c r="BN43"/>
  <c r="BP43"/>
  <c r="BU43"/>
  <c r="BX43"/>
  <c r="CC43"/>
  <c r="CH43"/>
  <c r="CJ43"/>
  <c r="CL43"/>
  <c r="CO43"/>
  <c r="CR43"/>
  <c r="CT43"/>
  <c r="CW43"/>
  <c r="CY43"/>
  <c r="BR44"/>
  <c r="BT44"/>
  <c r="BD44"/>
  <c r="CP44"/>
  <c r="BZ44"/>
  <c r="CB44"/>
  <c r="CV44"/>
  <c r="CF44"/>
  <c r="CZ44"/>
  <c r="AZ44"/>
  <c r="BC44"/>
  <c r="BF44"/>
  <c r="BH44"/>
  <c r="BL44"/>
  <c r="BN44"/>
  <c r="BP44"/>
  <c r="BU44"/>
  <c r="BX44"/>
  <c r="CC44"/>
  <c r="CH44"/>
  <c r="CJ44"/>
  <c r="CL44"/>
  <c r="CO44"/>
  <c r="CR44"/>
  <c r="CT44"/>
  <c r="CW44"/>
  <c r="CY44"/>
  <c r="BR45"/>
  <c r="BT45"/>
  <c r="BD45"/>
  <c r="CP45"/>
  <c r="BZ45"/>
  <c r="CB45"/>
  <c r="CV45"/>
  <c r="CF45"/>
  <c r="CZ45"/>
  <c r="AZ45"/>
  <c r="BC45"/>
  <c r="BF45"/>
  <c r="BH45"/>
  <c r="BL45"/>
  <c r="BN45"/>
  <c r="BP45"/>
  <c r="BU45"/>
  <c r="BX45"/>
  <c r="CC45"/>
  <c r="CH45"/>
  <c r="CJ45"/>
  <c r="CL45"/>
  <c r="CO45"/>
  <c r="CR45"/>
  <c r="CT45"/>
  <c r="CW45"/>
  <c r="CY45"/>
  <c r="BR46"/>
  <c r="BT46"/>
  <c r="BD46"/>
  <c r="CP46"/>
  <c r="BZ46"/>
  <c r="CB46"/>
  <c r="CV46"/>
  <c r="CF46"/>
  <c r="CZ46"/>
  <c r="AZ46"/>
  <c r="BC46"/>
  <c r="BF46"/>
  <c r="BH46"/>
  <c r="BL46"/>
  <c r="BN46"/>
  <c r="BP46"/>
  <c r="BU46"/>
  <c r="BX46"/>
  <c r="CC46"/>
  <c r="CH46"/>
  <c r="CJ46"/>
  <c r="CL46"/>
  <c r="CO46"/>
  <c r="CR46"/>
  <c r="CT46"/>
  <c r="CW46"/>
  <c r="CY46"/>
  <c r="N52"/>
  <c r="X52"/>
  <c r="BQ55"/>
  <c r="BA55"/>
  <c r="CM55"/>
  <c r="BW55"/>
  <c r="BY55"/>
  <c r="BI55"/>
  <c r="BK55"/>
  <c r="CE55"/>
  <c r="CG55"/>
  <c r="AY55"/>
  <c r="BB55"/>
  <c r="BE55"/>
  <c r="BG55"/>
  <c r="BJ55"/>
  <c r="BM55"/>
  <c r="BO55"/>
  <c r="BS55"/>
  <c r="BV55"/>
  <c r="CA55"/>
  <c r="CD55"/>
  <c r="CI55"/>
  <c r="CK55"/>
  <c r="CN55"/>
  <c r="CQ55"/>
  <c r="CS55"/>
  <c r="CU55"/>
  <c r="CX55"/>
  <c r="BQ56"/>
  <c r="BA56"/>
  <c r="CM56"/>
  <c r="BW56"/>
  <c r="BY56"/>
  <c r="BI56"/>
  <c r="BK56"/>
  <c r="CE56"/>
  <c r="CG56"/>
  <c r="AY56"/>
  <c r="BB56"/>
  <c r="BE56"/>
  <c r="BG56"/>
  <c r="BJ56"/>
  <c r="BM56"/>
  <c r="BO56"/>
  <c r="BS56"/>
  <c r="BV56"/>
  <c r="CA56"/>
  <c r="CD56"/>
  <c r="CI56"/>
  <c r="CK56"/>
  <c r="CN56"/>
  <c r="CQ56"/>
  <c r="CS56"/>
  <c r="CU56"/>
  <c r="CX56"/>
  <c r="BQ57"/>
  <c r="BA57"/>
  <c r="CM57"/>
  <c r="BW57"/>
  <c r="BY57"/>
  <c r="BI57"/>
  <c r="BK57"/>
  <c r="CE57"/>
  <c r="CG57"/>
  <c r="AY57"/>
  <c r="BB57"/>
  <c r="BE57"/>
  <c r="BG57"/>
  <c r="BJ57"/>
  <c r="BM57"/>
  <c r="BO57"/>
  <c r="BS57"/>
  <c r="BV57"/>
  <c r="CA57"/>
  <c r="CD57"/>
  <c r="CI57"/>
  <c r="CK57"/>
  <c r="CN57"/>
  <c r="CQ57"/>
  <c r="CS57"/>
  <c r="CU57"/>
  <c r="CX57"/>
  <c r="BQ58"/>
  <c r="BA58"/>
  <c r="CM58"/>
  <c r="BW58"/>
  <c r="BY58"/>
  <c r="BI58"/>
  <c r="BK58"/>
  <c r="CE58"/>
  <c r="CG58"/>
  <c r="AY58"/>
  <c r="BB58"/>
  <c r="BE58"/>
  <c r="BG58"/>
  <c r="BJ58"/>
  <c r="BM58"/>
  <c r="BO58"/>
  <c r="BS58"/>
  <c r="BV58"/>
  <c r="CA58"/>
  <c r="CD58"/>
  <c r="CI58"/>
  <c r="CK58"/>
  <c r="CN58"/>
  <c r="CQ58"/>
  <c r="CS58"/>
  <c r="CU58"/>
  <c r="CX58"/>
  <c r="BR67"/>
  <c r="BT67"/>
  <c r="BD67"/>
  <c r="CP67"/>
  <c r="BZ67"/>
  <c r="CB67"/>
  <c r="CV67"/>
  <c r="CF67"/>
  <c r="CZ67"/>
  <c r="AZ67"/>
  <c r="BC67"/>
  <c r="BF67"/>
  <c r="BH67"/>
  <c r="BL67"/>
  <c r="BN67"/>
  <c r="BP67"/>
  <c r="BU67"/>
  <c r="BX67"/>
  <c r="CC67"/>
  <c r="CH67"/>
  <c r="CJ67"/>
  <c r="CL67"/>
  <c r="CO67"/>
  <c r="CR67"/>
  <c r="CT67"/>
  <c r="CW67"/>
  <c r="CY67"/>
  <c r="BR68"/>
  <c r="BT68"/>
  <c r="BD68"/>
  <c r="CP68"/>
  <c r="BZ68"/>
  <c r="CB68"/>
  <c r="CV68"/>
  <c r="CF68"/>
  <c r="CZ68"/>
  <c r="AZ68"/>
  <c r="BC68"/>
  <c r="BF68"/>
  <c r="BH68"/>
  <c r="BL68"/>
  <c r="BN68"/>
  <c r="BP68"/>
  <c r="BU68"/>
  <c r="BX68"/>
  <c r="CC68"/>
  <c r="CH68"/>
  <c r="CJ68"/>
  <c r="CL68"/>
  <c r="CO68"/>
  <c r="CR68"/>
  <c r="CT68"/>
  <c r="CW68"/>
  <c r="CY68"/>
  <c r="BR69"/>
  <c r="BT69"/>
  <c r="BD69"/>
  <c r="CP69"/>
  <c r="BZ69"/>
  <c r="CB69"/>
  <c r="CV69"/>
  <c r="CF69"/>
  <c r="CZ69"/>
  <c r="AZ69"/>
  <c r="BC69"/>
  <c r="BF69"/>
  <c r="BH69"/>
  <c r="BL69"/>
  <c r="BN69"/>
  <c r="BP69"/>
  <c r="BU69"/>
  <c r="BX69"/>
  <c r="CC69"/>
  <c r="CH69"/>
  <c r="CJ69"/>
  <c r="CL69"/>
  <c r="CO69"/>
  <c r="CR69"/>
  <c r="CT69"/>
  <c r="CW69"/>
  <c r="CY69"/>
  <c r="BR70"/>
  <c r="BT70"/>
  <c r="BD70"/>
  <c r="CP70"/>
  <c r="BZ70"/>
  <c r="CB70"/>
  <c r="CV70"/>
  <c r="CF70"/>
  <c r="CZ70"/>
  <c r="AZ70"/>
  <c r="BC70"/>
  <c r="BF70"/>
  <c r="BH70"/>
  <c r="BL70"/>
  <c r="BP70"/>
  <c r="BU70"/>
  <c r="BX70"/>
  <c r="CC70"/>
  <c r="CH70"/>
  <c r="CL70"/>
  <c r="CO70"/>
  <c r="CR70"/>
  <c r="CW70"/>
  <c r="CY70"/>
  <c r="N76"/>
  <c r="X76"/>
  <c r="BQ79"/>
  <c r="BA79"/>
  <c r="CM79"/>
  <c r="BW79"/>
  <c r="BY79"/>
  <c r="BI79"/>
  <c r="BK79"/>
  <c r="CE79"/>
  <c r="CG79"/>
  <c r="AY79"/>
  <c r="BB79"/>
  <c r="BE79"/>
  <c r="BG79"/>
  <c r="BL79"/>
  <c r="BP79"/>
  <c r="CJ106"/>
  <c r="AZ106"/>
  <c r="CJ105"/>
  <c r="AZ105"/>
  <c r="CJ104"/>
  <c r="AZ104"/>
  <c r="CJ103"/>
  <c r="AZ103"/>
  <c r="CJ82"/>
  <c r="AZ82"/>
  <c r="CJ81"/>
  <c r="AZ81"/>
  <c r="CJ80"/>
  <c r="AZ80"/>
  <c r="CJ79"/>
  <c r="CJ94"/>
  <c r="AZ94"/>
  <c r="CJ93"/>
  <c r="AZ93"/>
  <c r="CJ92"/>
  <c r="AZ92"/>
  <c r="CJ91"/>
  <c r="AZ91"/>
  <c r="BX106"/>
  <c r="BF106"/>
  <c r="BX105"/>
  <c r="BF105"/>
  <c r="BX104"/>
  <c r="BF104"/>
  <c r="BX103"/>
  <c r="BF103"/>
  <c r="BX82"/>
  <c r="BF82"/>
  <c r="BX81"/>
  <c r="BF81"/>
  <c r="BX80"/>
  <c r="BF80"/>
  <c r="BX94"/>
  <c r="BF94"/>
  <c r="BX93"/>
  <c r="BF93"/>
  <c r="BX92"/>
  <c r="BF92"/>
  <c r="BX91"/>
  <c r="BF91"/>
  <c r="CT106"/>
  <c r="CT105"/>
  <c r="BJ106"/>
  <c r="BJ105"/>
  <c r="CT104"/>
  <c r="CT103"/>
  <c r="BJ94"/>
  <c r="BJ93"/>
  <c r="BJ92"/>
  <c r="BJ91"/>
  <c r="CT82"/>
  <c r="CT81"/>
  <c r="CT80"/>
  <c r="CT79"/>
  <c r="BJ104"/>
  <c r="BJ103"/>
  <c r="CT94"/>
  <c r="CT93"/>
  <c r="CT92"/>
  <c r="CT91"/>
  <c r="BJ82"/>
  <c r="BJ81"/>
  <c r="BJ80"/>
  <c r="BJ79"/>
  <c r="BN106"/>
  <c r="BN105"/>
  <c r="CX106"/>
  <c r="CX105"/>
  <c r="BN104"/>
  <c r="BN103"/>
  <c r="CX94"/>
  <c r="CX93"/>
  <c r="CX92"/>
  <c r="CX91"/>
  <c r="BN82"/>
  <c r="BN81"/>
  <c r="BN80"/>
  <c r="CX104"/>
  <c r="CX103"/>
  <c r="BN94"/>
  <c r="BN93"/>
  <c r="BN92"/>
  <c r="BN91"/>
  <c r="CX82"/>
  <c r="CX81"/>
  <c r="CX80"/>
  <c r="CX79"/>
  <c r="BR31"/>
  <c r="BT31"/>
  <c r="BD31"/>
  <c r="CP31"/>
  <c r="BZ31"/>
  <c r="CB31"/>
  <c r="CV31"/>
  <c r="CF31"/>
  <c r="CZ31"/>
  <c r="AZ31"/>
  <c r="BC31"/>
  <c r="BF31"/>
  <c r="BH31"/>
  <c r="BL31"/>
  <c r="BN31"/>
  <c r="BP31"/>
  <c r="BU31"/>
  <c r="BX31"/>
  <c r="CC31"/>
  <c r="CH31"/>
  <c r="CJ31"/>
  <c r="CL31"/>
  <c r="CO31"/>
  <c r="CR31"/>
  <c r="CT31"/>
  <c r="CW31"/>
  <c r="CY31"/>
  <c r="BR32"/>
  <c r="BT32"/>
  <c r="BD32"/>
  <c r="CP32"/>
  <c r="BZ32"/>
  <c r="CB32"/>
  <c r="CV32"/>
  <c r="CF32"/>
  <c r="CZ32"/>
  <c r="AZ32"/>
  <c r="BC32"/>
  <c r="BF32"/>
  <c r="BH32"/>
  <c r="BL32"/>
  <c r="BN32"/>
  <c r="BP32"/>
  <c r="BU32"/>
  <c r="BX32"/>
  <c r="CC32"/>
  <c r="CH32"/>
  <c r="CJ32"/>
  <c r="CL32"/>
  <c r="CO32"/>
  <c r="CR32"/>
  <c r="CT32"/>
  <c r="CW32"/>
  <c r="CY32"/>
  <c r="BR33"/>
  <c r="BT33"/>
  <c r="BD33"/>
  <c r="CP33"/>
  <c r="BZ33"/>
  <c r="CB33"/>
  <c r="CV33"/>
  <c r="CF33"/>
  <c r="CZ33"/>
  <c r="AZ33"/>
  <c r="BC33"/>
  <c r="BF33"/>
  <c r="BH33"/>
  <c r="BL33"/>
  <c r="BN33"/>
  <c r="BP33"/>
  <c r="BU33"/>
  <c r="BX33"/>
  <c r="CC33"/>
  <c r="CH33"/>
  <c r="CJ33"/>
  <c r="CL33"/>
  <c r="CO33"/>
  <c r="CR33"/>
  <c r="CT33"/>
  <c r="CW33"/>
  <c r="CY33"/>
  <c r="BR34"/>
  <c r="BT34"/>
  <c r="BD34"/>
  <c r="CP34"/>
  <c r="BZ34"/>
  <c r="CB34"/>
  <c r="CV34"/>
  <c r="CF34"/>
  <c r="CZ34"/>
  <c r="AZ34"/>
  <c r="BC34"/>
  <c r="BF34"/>
  <c r="BH34"/>
  <c r="BL34"/>
  <c r="BN34"/>
  <c r="BP34"/>
  <c r="BU34"/>
  <c r="BX34"/>
  <c r="CC34"/>
  <c r="CH34"/>
  <c r="CJ34"/>
  <c r="CL34"/>
  <c r="CO34"/>
  <c r="CR34"/>
  <c r="CT34"/>
  <c r="CW34"/>
  <c r="CY34"/>
  <c r="N40"/>
  <c r="X40"/>
  <c r="BQ43"/>
  <c r="BA43"/>
  <c r="CM43"/>
  <c r="BW43"/>
  <c r="BY43"/>
  <c r="BI43"/>
  <c r="BK43"/>
  <c r="CE43"/>
  <c r="CG43"/>
  <c r="AY43"/>
  <c r="BB43"/>
  <c r="BE43"/>
  <c r="BG43"/>
  <c r="BJ43"/>
  <c r="BM43"/>
  <c r="BO43"/>
  <c r="BS43"/>
  <c r="BV43"/>
  <c r="CA43"/>
  <c r="CD43"/>
  <c r="CI43"/>
  <c r="CK43"/>
  <c r="CN43"/>
  <c r="CQ43"/>
  <c r="CS43"/>
  <c r="CU43"/>
  <c r="CX43"/>
  <c r="BQ44"/>
  <c r="BA44"/>
  <c r="CM44"/>
  <c r="BW44"/>
  <c r="BY44"/>
  <c r="BI44"/>
  <c r="BK44"/>
  <c r="CE44"/>
  <c r="CG44"/>
  <c r="AY44"/>
  <c r="BB44"/>
  <c r="BE44"/>
  <c r="BG44"/>
  <c r="BJ44"/>
  <c r="BM44"/>
  <c r="BO44"/>
  <c r="BS44"/>
  <c r="BV44"/>
  <c r="CA44"/>
  <c r="CD44"/>
  <c r="CI44"/>
  <c r="CK44"/>
  <c r="CN44"/>
  <c r="CQ44"/>
  <c r="CS44"/>
  <c r="CU44"/>
  <c r="CX44"/>
  <c r="BQ45"/>
  <c r="BA45"/>
  <c r="CM45"/>
  <c r="BW45"/>
  <c r="BY45"/>
  <c r="BI45"/>
  <c r="BK45"/>
  <c r="CE45"/>
  <c r="CG45"/>
  <c r="AY45"/>
  <c r="BB45"/>
  <c r="BE45"/>
  <c r="BG45"/>
  <c r="BJ45"/>
  <c r="BM45"/>
  <c r="BO45"/>
  <c r="BS45"/>
  <c r="BV45"/>
  <c r="CA45"/>
  <c r="CD45"/>
  <c r="CI45"/>
  <c r="CK45"/>
  <c r="CN45"/>
  <c r="CQ45"/>
  <c r="CS45"/>
  <c r="CU45"/>
  <c r="CX45"/>
  <c r="BQ46"/>
  <c r="BA46"/>
  <c r="CM46"/>
  <c r="BW46"/>
  <c r="BY46"/>
  <c r="BI46"/>
  <c r="BK46"/>
  <c r="CE46"/>
  <c r="CG46"/>
  <c r="AY46"/>
  <c r="BB46"/>
  <c r="BE46"/>
  <c r="BG46"/>
  <c r="BJ46"/>
  <c r="BM46"/>
  <c r="BO46"/>
  <c r="BS46"/>
  <c r="BV46"/>
  <c r="CA46"/>
  <c r="CD46"/>
  <c r="CI46"/>
  <c r="CK46"/>
  <c r="CN46"/>
  <c r="CQ46"/>
  <c r="CS46"/>
  <c r="CU46"/>
  <c r="CX46"/>
  <c r="BR55"/>
  <c r="BT55"/>
  <c r="BD55"/>
  <c r="CP55"/>
  <c r="BZ55"/>
  <c r="CB55"/>
  <c r="CV55"/>
  <c r="CF55"/>
  <c r="CZ55"/>
  <c r="AZ55"/>
  <c r="BC55"/>
  <c r="BF55"/>
  <c r="BH55"/>
  <c r="BL55"/>
  <c r="BN55"/>
  <c r="BP55"/>
  <c r="BU55"/>
  <c r="BX55"/>
  <c r="CC55"/>
  <c r="CH55"/>
  <c r="CJ55"/>
  <c r="CL55"/>
  <c r="CO55"/>
  <c r="CR55"/>
  <c r="CT55"/>
  <c r="CW55"/>
  <c r="CY55"/>
  <c r="BR56"/>
  <c r="BT56"/>
  <c r="BD56"/>
  <c r="CP56"/>
  <c r="BZ56"/>
  <c r="CB56"/>
  <c r="CV56"/>
  <c r="CF56"/>
  <c r="CZ56"/>
  <c r="AZ56"/>
  <c r="BC56"/>
  <c r="BF56"/>
  <c r="BH56"/>
  <c r="BL56"/>
  <c r="BN56"/>
  <c r="BP56"/>
  <c r="BU56"/>
  <c r="BX56"/>
  <c r="CC56"/>
  <c r="CH56"/>
  <c r="CJ56"/>
  <c r="CL56"/>
  <c r="CO56"/>
  <c r="CR56"/>
  <c r="CT56"/>
  <c r="CW56"/>
  <c r="CY56"/>
  <c r="BR57"/>
  <c r="BT57"/>
  <c r="BD57"/>
  <c r="CP57"/>
  <c r="BZ57"/>
  <c r="CB57"/>
  <c r="CV57"/>
  <c r="CF57"/>
  <c r="CZ57"/>
  <c r="AZ57"/>
  <c r="BC57"/>
  <c r="BF57"/>
  <c r="BH57"/>
  <c r="BL57"/>
  <c r="BN57"/>
  <c r="BP57"/>
  <c r="BU57"/>
  <c r="BX57"/>
  <c r="CC57"/>
  <c r="CH57"/>
  <c r="CJ57"/>
  <c r="CL57"/>
  <c r="CO57"/>
  <c r="CR57"/>
  <c r="CT57"/>
  <c r="CW57"/>
  <c r="CY57"/>
  <c r="BR58"/>
  <c r="BT58"/>
  <c r="BD58"/>
  <c r="CP58"/>
  <c r="BZ58"/>
  <c r="CB58"/>
  <c r="CV58"/>
  <c r="CF58"/>
  <c r="CZ58"/>
  <c r="AZ58"/>
  <c r="BC58"/>
  <c r="BF58"/>
  <c r="BH58"/>
  <c r="BL58"/>
  <c r="BN58"/>
  <c r="BP58"/>
  <c r="BU58"/>
  <c r="BX58"/>
  <c r="CC58"/>
  <c r="CH58"/>
  <c r="CJ58"/>
  <c r="CL58"/>
  <c r="CO58"/>
  <c r="CR58"/>
  <c r="CT58"/>
  <c r="CW58"/>
  <c r="CY58"/>
  <c r="N64"/>
  <c r="X64"/>
  <c r="BQ67"/>
  <c r="BA67"/>
  <c r="CM67"/>
  <c r="BW67"/>
  <c r="BY67"/>
  <c r="BI67"/>
  <c r="BK67"/>
  <c r="CE67"/>
  <c r="CG67"/>
  <c r="AY67"/>
  <c r="BB67"/>
  <c r="BE67"/>
  <c r="BG67"/>
  <c r="BJ67"/>
  <c r="BM67"/>
  <c r="BO67"/>
  <c r="BS67"/>
  <c r="BV67"/>
  <c r="CA67"/>
  <c r="CD67"/>
  <c r="CI67"/>
  <c r="CK67"/>
  <c r="CN67"/>
  <c r="CQ67"/>
  <c r="CS67"/>
  <c r="CU67"/>
  <c r="CX67"/>
  <c r="BQ68"/>
  <c r="BA68"/>
  <c r="CM68"/>
  <c r="BW68"/>
  <c r="BY68"/>
  <c r="BI68"/>
  <c r="BK68"/>
  <c r="CE68"/>
  <c r="CG68"/>
  <c r="AY68"/>
  <c r="BB68"/>
  <c r="BE68"/>
  <c r="BG68"/>
  <c r="BJ68"/>
  <c r="BM68"/>
  <c r="BO68"/>
  <c r="BS68"/>
  <c r="BV68"/>
  <c r="CA68"/>
  <c r="CD68"/>
  <c r="CI68"/>
  <c r="CK68"/>
  <c r="CN68"/>
  <c r="CQ68"/>
  <c r="CS68"/>
  <c r="CU68"/>
  <c r="CX68"/>
  <c r="BQ69"/>
  <c r="BA69"/>
  <c r="CM69"/>
  <c r="BW69"/>
  <c r="BY69"/>
  <c r="BI69"/>
  <c r="BK69"/>
  <c r="CE69"/>
  <c r="CG69"/>
  <c r="AY69"/>
  <c r="BB69"/>
  <c r="BE69"/>
  <c r="BG69"/>
  <c r="BJ69"/>
  <c r="BM69"/>
  <c r="BO69"/>
  <c r="BS69"/>
  <c r="BV69"/>
  <c r="CA69"/>
  <c r="CD69"/>
  <c r="CI69"/>
  <c r="CK69"/>
  <c r="CN69"/>
  <c r="CQ69"/>
  <c r="CS69"/>
  <c r="CU69"/>
  <c r="CX69"/>
  <c r="BQ70"/>
  <c r="BA70"/>
  <c r="CM70"/>
  <c r="BW70"/>
  <c r="BY70"/>
  <c r="BI70"/>
  <c r="BK70"/>
  <c r="CE70"/>
  <c r="CG70"/>
  <c r="AY70"/>
  <c r="BB70"/>
  <c r="BE70"/>
  <c r="BG70"/>
  <c r="BJ70"/>
  <c r="BM70"/>
  <c r="BO70"/>
  <c r="BS70"/>
  <c r="BV70"/>
  <c r="CA70"/>
  <c r="CD70"/>
  <c r="CI70"/>
  <c r="CK70"/>
  <c r="CN70"/>
  <c r="CQ70"/>
  <c r="CS70"/>
  <c r="CU70"/>
  <c r="CX70"/>
  <c r="BR79"/>
  <c r="BT79"/>
  <c r="BD79"/>
  <c r="CP79"/>
  <c r="BZ79"/>
  <c r="CB79"/>
  <c r="CV79"/>
  <c r="CF79"/>
  <c r="CZ79"/>
  <c r="AZ79"/>
  <c r="BC79"/>
  <c r="BF79"/>
  <c r="BH79"/>
  <c r="BN79"/>
  <c r="BU79"/>
  <c r="CC79"/>
  <c r="Y80"/>
  <c r="BQ80"/>
  <c r="BA80"/>
  <c r="CM80"/>
  <c r="BW80"/>
  <c r="BY80"/>
  <c r="BI80"/>
  <c r="BK80"/>
  <c r="CE80"/>
  <c r="CG80"/>
  <c r="BQ81"/>
  <c r="BA81"/>
  <c r="CM81"/>
  <c r="BW81"/>
  <c r="BY81"/>
  <c r="BI81"/>
  <c r="BK81"/>
  <c r="CE81"/>
  <c r="CG81"/>
  <c r="BQ82"/>
  <c r="BA82"/>
  <c r="CM82"/>
  <c r="BW82"/>
  <c r="BY82"/>
  <c r="BI82"/>
  <c r="BK82"/>
  <c r="CE82"/>
  <c r="CG82"/>
  <c r="BR91"/>
  <c r="BT91"/>
  <c r="BD91"/>
  <c r="CP91"/>
  <c r="BZ91"/>
  <c r="CB91"/>
  <c r="CV91"/>
  <c r="CF91"/>
  <c r="CZ91"/>
  <c r="BR92"/>
  <c r="BT92"/>
  <c r="BD92"/>
  <c r="CP92"/>
  <c r="BZ92"/>
  <c r="CB92"/>
  <c r="CV92"/>
  <c r="CF92"/>
  <c r="CZ92"/>
  <c r="BR93"/>
  <c r="BT93"/>
  <c r="BD93"/>
  <c r="CP93"/>
  <c r="BZ93"/>
  <c r="CB93"/>
  <c r="CV93"/>
  <c r="CF93"/>
  <c r="CZ93"/>
  <c r="BR94"/>
  <c r="BT94"/>
  <c r="BD94"/>
  <c r="CP94"/>
  <c r="BZ94"/>
  <c r="CB94"/>
  <c r="CV94"/>
  <c r="CF94"/>
  <c r="CZ94"/>
  <c r="BQ103"/>
  <c r="BA103"/>
  <c r="CM103"/>
  <c r="BW103"/>
  <c r="BY103"/>
  <c r="BI103"/>
  <c r="BK103"/>
  <c r="CE103"/>
  <c r="CG103"/>
  <c r="BQ104"/>
  <c r="BA104"/>
  <c r="CM104"/>
  <c r="BW104"/>
  <c r="BY104"/>
  <c r="BI104"/>
  <c r="BK104"/>
  <c r="CE104"/>
  <c r="CG104"/>
  <c r="Y105"/>
  <c r="BR80"/>
  <c r="BT80"/>
  <c r="BD80"/>
  <c r="CP80"/>
  <c r="BZ80"/>
  <c r="CB80"/>
  <c r="CV80"/>
  <c r="CF80"/>
  <c r="CZ80"/>
  <c r="BR81"/>
  <c r="BT81"/>
  <c r="BD81"/>
  <c r="CP81"/>
  <c r="BZ81"/>
  <c r="CB81"/>
  <c r="CV81"/>
  <c r="CF81"/>
  <c r="CZ81"/>
  <c r="BR82"/>
  <c r="BT82"/>
  <c r="BD82"/>
  <c r="CP82"/>
  <c r="BZ82"/>
  <c r="CB82"/>
  <c r="CV82"/>
  <c r="CF82"/>
  <c r="CZ82"/>
  <c r="BQ91"/>
  <c r="BA91"/>
  <c r="CM91"/>
  <c r="BW91"/>
  <c r="BY91"/>
  <c r="BI91"/>
  <c r="BK91"/>
  <c r="CE91"/>
  <c r="CG91"/>
  <c r="BQ92"/>
  <c r="BA92"/>
  <c r="CM92"/>
  <c r="BW92"/>
  <c r="BY92"/>
  <c r="BI92"/>
  <c r="BK92"/>
  <c r="CE92"/>
  <c r="CG92"/>
  <c r="BQ93"/>
  <c r="BA93"/>
  <c r="CM93"/>
  <c r="BW93"/>
  <c r="BY93"/>
  <c r="BI93"/>
  <c r="BK93"/>
  <c r="CE93"/>
  <c r="CG93"/>
  <c r="BQ94"/>
  <c r="BA94"/>
  <c r="CM94"/>
  <c r="BW94"/>
  <c r="BY94"/>
  <c r="BI94"/>
  <c r="BK94"/>
  <c r="CE94"/>
  <c r="CG94"/>
  <c r="BR103"/>
  <c r="BT103"/>
  <c r="BD103"/>
  <c r="CP103"/>
  <c r="BZ103"/>
  <c r="CB103"/>
  <c r="CV103"/>
  <c r="CF103"/>
  <c r="CZ103"/>
  <c r="BR104"/>
  <c r="BT104"/>
  <c r="BD104"/>
  <c r="CP104"/>
  <c r="BZ104"/>
  <c r="CB104"/>
  <c r="CV104"/>
  <c r="CF104"/>
  <c r="CZ104"/>
  <c r="BR105"/>
  <c r="BT105"/>
  <c r="BQ105"/>
  <c r="BA105"/>
  <c r="CM105"/>
  <c r="BW105"/>
  <c r="BY105"/>
  <c r="BI105"/>
  <c r="BK105"/>
  <c r="CE105"/>
  <c r="CG105"/>
  <c r="BQ106"/>
  <c r="BA106"/>
  <c r="CM106"/>
  <c r="BW106"/>
  <c r="BY106"/>
  <c r="BI106"/>
  <c r="BK106"/>
  <c r="CE106"/>
  <c r="CG106"/>
  <c r="F6" i="5"/>
  <c r="H6"/>
  <c r="J6"/>
  <c r="L6"/>
  <c r="O6"/>
  <c r="Q6"/>
  <c r="S6"/>
  <c r="U6"/>
  <c r="W6"/>
  <c r="F9"/>
  <c r="H9"/>
  <c r="J9"/>
  <c r="L9"/>
  <c r="O9"/>
  <c r="Q9"/>
  <c r="S9"/>
  <c r="U9"/>
  <c r="W9"/>
  <c r="F7"/>
  <c r="H7"/>
  <c r="J7"/>
  <c r="L7"/>
  <c r="O7"/>
  <c r="Q7"/>
  <c r="S7"/>
  <c r="U7"/>
  <c r="W7"/>
  <c r="F8"/>
  <c r="H8"/>
  <c r="J8"/>
  <c r="L8"/>
  <c r="O8"/>
  <c r="Q8"/>
  <c r="S8"/>
  <c r="U8"/>
  <c r="W8"/>
  <c r="F11"/>
  <c r="H11"/>
  <c r="J11"/>
  <c r="L11"/>
  <c r="O11"/>
  <c r="Q11"/>
  <c r="S11"/>
  <c r="U11"/>
  <c r="W11"/>
  <c r="F13"/>
  <c r="H13"/>
  <c r="J13"/>
  <c r="L13"/>
  <c r="O13"/>
  <c r="Q13"/>
  <c r="S13"/>
  <c r="U13"/>
  <c r="W13"/>
  <c r="F10"/>
  <c r="H10"/>
  <c r="J10"/>
  <c r="L10"/>
  <c r="O10"/>
  <c r="Q10"/>
  <c r="S10"/>
  <c r="U10"/>
  <c r="W10"/>
  <c r="F12"/>
  <c r="H12"/>
  <c r="J12"/>
  <c r="L12"/>
  <c r="O12"/>
  <c r="Q12"/>
  <c r="S12"/>
  <c r="U12"/>
  <c r="W12"/>
  <c r="F14"/>
  <c r="H14"/>
  <c r="J14"/>
  <c r="L14"/>
  <c r="O14"/>
  <c r="Q14"/>
  <c r="S14"/>
  <c r="U14"/>
  <c r="W14"/>
  <c r="BD105" i="1"/>
  <c r="CP105"/>
  <c r="BZ105"/>
  <c r="CB105"/>
  <c r="CV105"/>
  <c r="CF105"/>
  <c r="CZ105"/>
  <c r="BR106"/>
  <c r="BT106"/>
  <c r="BD106"/>
  <c r="CP106"/>
  <c r="BZ106"/>
  <c r="CB106"/>
  <c r="CV106"/>
  <c r="CF106"/>
  <c r="CZ106"/>
  <c r="E6" i="5"/>
  <c r="G6"/>
  <c r="I6"/>
  <c r="K6"/>
  <c r="M6"/>
  <c r="P6"/>
  <c r="R6"/>
  <c r="T6"/>
  <c r="V6"/>
  <c r="E9"/>
  <c r="G9"/>
  <c r="I9"/>
  <c r="K9"/>
  <c r="M9"/>
  <c r="P9"/>
  <c r="R9"/>
  <c r="T9"/>
  <c r="V9"/>
  <c r="E7"/>
  <c r="G7"/>
  <c r="I7"/>
  <c r="K7"/>
  <c r="M7"/>
  <c r="P7"/>
  <c r="R7"/>
  <c r="T7"/>
  <c r="V7"/>
  <c r="E8"/>
  <c r="G8"/>
  <c r="I8"/>
  <c r="K8"/>
  <c r="M8"/>
  <c r="P8"/>
  <c r="R8"/>
  <c r="T8"/>
  <c r="V8"/>
  <c r="E11"/>
  <c r="G11"/>
  <c r="I11"/>
  <c r="K11"/>
  <c r="M11"/>
  <c r="P11"/>
  <c r="R11"/>
  <c r="T11"/>
  <c r="V11"/>
  <c r="E13"/>
  <c r="G13"/>
  <c r="I13"/>
  <c r="K13"/>
  <c r="M13"/>
  <c r="P13"/>
  <c r="R13"/>
  <c r="T13"/>
  <c r="V13"/>
  <c r="E10"/>
  <c r="G10"/>
  <c r="I10"/>
  <c r="K10"/>
  <c r="M10"/>
  <c r="P10"/>
  <c r="R10"/>
  <c r="T10"/>
  <c r="V10"/>
  <c r="E12"/>
  <c r="G12"/>
  <c r="I12"/>
  <c r="K12"/>
  <c r="M12"/>
  <c r="P12"/>
  <c r="R12"/>
  <c r="T12"/>
  <c r="V12"/>
  <c r="E14"/>
  <c r="G14"/>
  <c r="I14"/>
  <c r="K14"/>
  <c r="M14"/>
  <c r="P14"/>
  <c r="R14"/>
  <c r="T14"/>
  <c r="V14"/>
  <c r="Y21" i="1"/>
  <c r="AW21"/>
  <c r="Y70"/>
  <c r="DB70"/>
  <c r="Y10"/>
  <c r="AW10"/>
  <c r="Y46"/>
  <c r="DB46"/>
  <c r="Y94"/>
  <c r="DB94"/>
  <c r="Y22"/>
  <c r="AW22"/>
  <c r="Y19"/>
  <c r="AW19"/>
  <c r="Y20"/>
  <c r="AW20"/>
  <c r="Y7"/>
  <c r="AW7"/>
  <c r="Y91"/>
  <c r="DB91"/>
  <c r="Y43"/>
  <c r="DB43"/>
  <c r="Y67"/>
  <c r="Y69"/>
  <c r="DB45"/>
  <c r="Y45"/>
  <c r="Y34"/>
  <c r="DB34"/>
  <c r="Y106"/>
  <c r="DB106"/>
  <c r="Y32"/>
  <c r="DB32"/>
  <c r="Y56"/>
  <c r="Y104"/>
  <c r="DB104"/>
  <c r="Y57"/>
  <c r="DB57"/>
  <c r="Y92"/>
  <c r="DB92"/>
  <c r="Y30" i="3"/>
  <c r="Y44" i="1"/>
  <c r="DB44"/>
  <c r="Y68"/>
  <c r="DB68"/>
  <c r="Y39" i="3"/>
  <c r="Y103" i="1"/>
  <c r="Y55"/>
  <c r="DB55"/>
  <c r="Y31"/>
  <c r="DB31"/>
  <c r="X29"/>
  <c r="X41"/>
  <c r="X53"/>
  <c r="X65"/>
  <c r="X77"/>
  <c r="X89"/>
  <c r="X101"/>
  <c r="N29"/>
  <c r="N41"/>
  <c r="N53"/>
  <c r="N65"/>
  <c r="N77"/>
  <c r="N89"/>
  <c r="N101"/>
  <c r="Y4" i="5"/>
  <c r="Y6" i="3"/>
  <c r="Y4"/>
  <c r="Y33" i="1"/>
  <c r="DB33"/>
  <c r="Y9"/>
  <c r="AW9"/>
  <c r="DA31"/>
  <c r="DA32"/>
  <c r="DC32"/>
  <c r="DA33"/>
  <c r="DA34"/>
  <c r="DC34"/>
  <c r="DA43"/>
  <c r="DC43"/>
  <c r="DA44"/>
  <c r="DC44"/>
  <c r="DA45"/>
  <c r="DC45"/>
  <c r="DA46"/>
  <c r="DC46"/>
  <c r="DC55"/>
  <c r="DC56"/>
  <c r="DC57"/>
  <c r="DC58"/>
  <c r="DA67"/>
  <c r="DA68"/>
  <c r="DA70"/>
  <c r="DA79"/>
  <c r="DA80"/>
  <c r="DA81"/>
  <c r="DA82"/>
  <c r="DA91"/>
  <c r="DC91"/>
  <c r="DA92"/>
  <c r="DC92"/>
  <c r="DA93"/>
  <c r="DC93"/>
  <c r="DA94"/>
  <c r="DC94"/>
  <c r="DC103"/>
  <c r="DC104"/>
  <c r="DC105"/>
  <c r="DC106"/>
  <c r="AT31"/>
  <c r="AV31"/>
  <c r="AX31"/>
  <c r="AT32"/>
  <c r="AV32"/>
  <c r="AX32"/>
  <c r="AT33"/>
  <c r="AV33"/>
  <c r="AX33"/>
  <c r="AT34"/>
  <c r="AV34"/>
  <c r="AX34"/>
  <c r="AT43"/>
  <c r="AV43"/>
  <c r="AX43"/>
  <c r="AT44"/>
  <c r="AV44"/>
  <c r="AX44"/>
  <c r="AT45"/>
  <c r="AV45"/>
  <c r="AX45"/>
  <c r="AT46"/>
  <c r="AV46"/>
  <c r="AX46"/>
  <c r="AT55"/>
  <c r="AV55"/>
  <c r="AX55"/>
  <c r="AT56"/>
  <c r="AV56"/>
  <c r="AX56"/>
  <c r="AT57"/>
  <c r="AV57"/>
  <c r="AX57"/>
  <c r="AT58"/>
  <c r="AV58"/>
  <c r="AX58"/>
  <c r="AT67"/>
  <c r="AV67"/>
  <c r="AX67"/>
  <c r="AT68"/>
  <c r="AV68"/>
  <c r="AX68"/>
  <c r="AT69"/>
  <c r="AV69"/>
  <c r="AX69"/>
  <c r="AT70"/>
  <c r="AV70"/>
  <c r="AX70"/>
  <c r="AT79"/>
  <c r="AV79"/>
  <c r="AX79"/>
  <c r="AT80"/>
  <c r="AV80"/>
  <c r="AX80"/>
  <c r="AT81"/>
  <c r="AV81"/>
  <c r="AX81"/>
  <c r="AT82"/>
  <c r="AV82"/>
  <c r="AX82"/>
  <c r="AT91"/>
  <c r="AV91"/>
  <c r="AX91"/>
  <c r="AT92"/>
  <c r="AV92"/>
  <c r="AX92"/>
  <c r="AT93"/>
  <c r="AV93"/>
  <c r="AX93"/>
  <c r="AT94"/>
  <c r="AV94"/>
  <c r="AX94"/>
  <c r="AT103"/>
  <c r="AV103"/>
  <c r="AX103"/>
  <c r="AT104"/>
  <c r="AV104"/>
  <c r="AX104"/>
  <c r="AT105"/>
  <c r="AV105"/>
  <c r="AX105"/>
  <c r="AT106"/>
  <c r="AV106"/>
  <c r="AX106"/>
  <c r="AS31"/>
  <c r="AU31"/>
  <c r="AW31"/>
  <c r="AS32"/>
  <c r="AU32"/>
  <c r="AW32"/>
  <c r="AS33"/>
  <c r="AU33"/>
  <c r="AW33"/>
  <c r="AS34"/>
  <c r="AU34"/>
  <c r="AW34"/>
  <c r="AS43"/>
  <c r="AU43"/>
  <c r="AW43"/>
  <c r="AS44"/>
  <c r="AU44"/>
  <c r="AW44"/>
  <c r="AS45"/>
  <c r="AU45"/>
  <c r="AW45"/>
  <c r="AS46"/>
  <c r="AU46"/>
  <c r="AW46"/>
  <c r="AS55"/>
  <c r="AU55"/>
  <c r="AW55"/>
  <c r="AS56"/>
  <c r="AU56"/>
  <c r="AW56"/>
  <c r="AS57"/>
  <c r="AU57"/>
  <c r="AW57"/>
  <c r="AS58"/>
  <c r="AU58"/>
  <c r="AW58"/>
  <c r="AS67"/>
  <c r="AU67"/>
  <c r="AW67"/>
  <c r="AS68"/>
  <c r="AU68"/>
  <c r="AW68"/>
  <c r="AS69"/>
  <c r="AU69"/>
  <c r="AW69"/>
  <c r="AS70"/>
  <c r="AU70"/>
  <c r="AW70"/>
  <c r="AS79"/>
  <c r="AU79"/>
  <c r="AW79"/>
  <c r="AS80"/>
  <c r="AU80"/>
  <c r="AW80"/>
  <c r="AS81"/>
  <c r="AU81"/>
  <c r="AW81"/>
  <c r="AS82"/>
  <c r="AU82"/>
  <c r="AW82"/>
  <c r="AS91"/>
  <c r="AU91"/>
  <c r="AW91"/>
  <c r="AS92"/>
  <c r="AU92"/>
  <c r="AW92"/>
  <c r="AS93"/>
  <c r="AU93"/>
  <c r="AW93"/>
  <c r="AS94"/>
  <c r="AU94"/>
  <c r="AW94"/>
  <c r="AS103"/>
  <c r="AU103"/>
  <c r="AW103"/>
  <c r="AS104"/>
  <c r="AU104"/>
  <c r="AW104"/>
  <c r="AS105"/>
  <c r="AU105"/>
  <c r="AW105"/>
  <c r="AS106"/>
  <c r="AU106"/>
  <c r="AW106"/>
  <c r="AX7"/>
  <c r="AX8"/>
  <c r="AX9"/>
  <c r="AX10"/>
  <c r="AX19"/>
  <c r="AX20"/>
  <c r="AX21"/>
  <c r="AX22"/>
  <c r="AS7"/>
  <c r="AU7"/>
  <c r="AY7"/>
  <c r="BA7"/>
  <c r="BC7"/>
  <c r="BE7"/>
  <c r="BG7"/>
  <c r="BI7"/>
  <c r="BK7"/>
  <c r="BM7"/>
  <c r="BO7"/>
  <c r="BQ7"/>
  <c r="BS7"/>
  <c r="BU7"/>
  <c r="BW7"/>
  <c r="BY7"/>
  <c r="CA7"/>
  <c r="CC7"/>
  <c r="CE7"/>
  <c r="CG7"/>
  <c r="CI7"/>
  <c r="CK7"/>
  <c r="CM7"/>
  <c r="CO7"/>
  <c r="CQ7"/>
  <c r="CS7"/>
  <c r="CU7"/>
  <c r="CW7"/>
  <c r="CY7"/>
  <c r="AS8"/>
  <c r="AU8"/>
  <c r="AY8"/>
  <c r="BA8"/>
  <c r="BC8"/>
  <c r="BE8"/>
  <c r="BG8"/>
  <c r="BI8"/>
  <c r="BK8"/>
  <c r="BM8"/>
  <c r="BO8"/>
  <c r="BQ8"/>
  <c r="BS8"/>
  <c r="BU8"/>
  <c r="BW8"/>
  <c r="BY8"/>
  <c r="CA8"/>
  <c r="CC8"/>
  <c r="CE8"/>
  <c r="CG8"/>
  <c r="CI8"/>
  <c r="CK8"/>
  <c r="CM8"/>
  <c r="CO8"/>
  <c r="CQ8"/>
  <c r="CS8"/>
  <c r="CU8"/>
  <c r="CW8"/>
  <c r="CY8"/>
  <c r="AS9"/>
  <c r="AU9"/>
  <c r="AY9"/>
  <c r="BA9"/>
  <c r="BC9"/>
  <c r="BE9"/>
  <c r="BG9"/>
  <c r="BI9"/>
  <c r="BK9"/>
  <c r="BM9"/>
  <c r="BO9"/>
  <c r="BQ9"/>
  <c r="BS9"/>
  <c r="BU9"/>
  <c r="BW9"/>
  <c r="BY9"/>
  <c r="CA9"/>
  <c r="CC9"/>
  <c r="CE9"/>
  <c r="CG9"/>
  <c r="CI9"/>
  <c r="CK9"/>
  <c r="CM9"/>
  <c r="CO9"/>
  <c r="CQ9"/>
  <c r="CS9"/>
  <c r="CU9"/>
  <c r="CW9"/>
  <c r="CY9"/>
  <c r="AS10"/>
  <c r="AU10"/>
  <c r="AY10"/>
  <c r="BA10"/>
  <c r="BC10"/>
  <c r="BE10"/>
  <c r="BG10"/>
  <c r="BI10"/>
  <c r="BK10"/>
  <c r="BM10"/>
  <c r="BO10"/>
  <c r="BQ10"/>
  <c r="BS10"/>
  <c r="BU10"/>
  <c r="BW10"/>
  <c r="BY10"/>
  <c r="CA10"/>
  <c r="CC10"/>
  <c r="CE10"/>
  <c r="CG10"/>
  <c r="CI10"/>
  <c r="CK10"/>
  <c r="CM10"/>
  <c r="CO10"/>
  <c r="CQ10"/>
  <c r="CS10"/>
  <c r="CU10"/>
  <c r="CW10"/>
  <c r="CY10"/>
  <c r="N16"/>
  <c r="X16"/>
  <c r="AS19"/>
  <c r="AU19"/>
  <c r="AY19"/>
  <c r="BA19"/>
  <c r="BC19"/>
  <c r="BE19"/>
  <c r="BG19"/>
  <c r="BI19"/>
  <c r="BK19"/>
  <c r="BM19"/>
  <c r="BO19"/>
  <c r="BQ19"/>
  <c r="BS19"/>
  <c r="BU19"/>
  <c r="BW19"/>
  <c r="BY19"/>
  <c r="CA19"/>
  <c r="CC19"/>
  <c r="CE19"/>
  <c r="CG19"/>
  <c r="CI19"/>
  <c r="CK19"/>
  <c r="CM19"/>
  <c r="CO19"/>
  <c r="CQ19"/>
  <c r="CS19"/>
  <c r="CU19"/>
  <c r="CW19"/>
  <c r="CY19"/>
  <c r="AS20"/>
  <c r="AU20"/>
  <c r="AY20"/>
  <c r="BA20"/>
  <c r="BC20"/>
  <c r="BE20"/>
  <c r="BG20"/>
  <c r="BI20"/>
  <c r="BK20"/>
  <c r="BM20"/>
  <c r="BO20"/>
  <c r="BQ20"/>
  <c r="BS20"/>
  <c r="BU20"/>
  <c r="BW20"/>
  <c r="BY20"/>
  <c r="CA20"/>
  <c r="CC20"/>
  <c r="CE20"/>
  <c r="CG20"/>
  <c r="CI20"/>
  <c r="CK20"/>
  <c r="CM20"/>
  <c r="CO20"/>
  <c r="CQ20"/>
  <c r="CS20"/>
  <c r="CU20"/>
  <c r="CW20"/>
  <c r="CY20"/>
  <c r="AS21"/>
  <c r="AU21"/>
  <c r="AY21"/>
  <c r="BA21"/>
  <c r="BC21"/>
  <c r="BE21"/>
  <c r="BG21"/>
  <c r="BI21"/>
  <c r="BK21"/>
  <c r="BM21"/>
  <c r="BO21"/>
  <c r="BQ21"/>
  <c r="BS21"/>
  <c r="BU21"/>
  <c r="BW21"/>
  <c r="BY21"/>
  <c r="CA21"/>
  <c r="CC21"/>
  <c r="CE21"/>
  <c r="CG21"/>
  <c r="CI21"/>
  <c r="CK21"/>
  <c r="CM21"/>
  <c r="CO21"/>
  <c r="CQ21"/>
  <c r="CS21"/>
  <c r="CU21"/>
  <c r="CW21"/>
  <c r="CY21"/>
  <c r="AS22"/>
  <c r="AU22"/>
  <c r="AY22"/>
  <c r="BA22"/>
  <c r="BC22"/>
  <c r="BE22"/>
  <c r="BG22"/>
  <c r="BI22"/>
  <c r="BK22"/>
  <c r="BM22"/>
  <c r="BO22"/>
  <c r="BQ22"/>
  <c r="BS22"/>
  <c r="BU22"/>
  <c r="BW22"/>
  <c r="BY22"/>
  <c r="CA22"/>
  <c r="CC22"/>
  <c r="CE22"/>
  <c r="CG22"/>
  <c r="CI22"/>
  <c r="CK22"/>
  <c r="CM22"/>
  <c r="CO22"/>
  <c r="CQ22"/>
  <c r="CS22"/>
  <c r="CU22"/>
  <c r="CW22"/>
  <c r="CY22"/>
  <c r="Y4"/>
  <c r="AT7"/>
  <c r="AV7"/>
  <c r="AZ7"/>
  <c r="BB7"/>
  <c r="BD7"/>
  <c r="BF7"/>
  <c r="BH7"/>
  <c r="BJ7"/>
  <c r="BL7"/>
  <c r="BN7"/>
  <c r="BP7"/>
  <c r="BR7"/>
  <c r="BT7"/>
  <c r="BV7"/>
  <c r="BX7"/>
  <c r="BZ7"/>
  <c r="CB7"/>
  <c r="CD7"/>
  <c r="CF7"/>
  <c r="CH7"/>
  <c r="CJ7"/>
  <c r="CL7"/>
  <c r="CN7"/>
  <c r="CP7"/>
  <c r="CR7"/>
  <c r="CT7"/>
  <c r="CV7"/>
  <c r="CX7"/>
  <c r="CZ7"/>
  <c r="AT8"/>
  <c r="AV8"/>
  <c r="AZ8"/>
  <c r="BB8"/>
  <c r="BD8"/>
  <c r="BF8"/>
  <c r="BH8"/>
  <c r="BJ8"/>
  <c r="BL8"/>
  <c r="BN8"/>
  <c r="BP8"/>
  <c r="BR8"/>
  <c r="BT8"/>
  <c r="BV8"/>
  <c r="BX8"/>
  <c r="BZ8"/>
  <c r="CB8"/>
  <c r="CD8"/>
  <c r="CF8"/>
  <c r="CH8"/>
  <c r="CJ8"/>
  <c r="CL8"/>
  <c r="CN8"/>
  <c r="CP8"/>
  <c r="CR8"/>
  <c r="CT8"/>
  <c r="CV8"/>
  <c r="CX8"/>
  <c r="CZ8"/>
  <c r="AT9"/>
  <c r="AV9"/>
  <c r="AZ9"/>
  <c r="BB9"/>
  <c r="BD9"/>
  <c r="BF9"/>
  <c r="BH9"/>
  <c r="BJ9"/>
  <c r="BL9"/>
  <c r="BN9"/>
  <c r="BP9"/>
  <c r="BR9"/>
  <c r="BT9"/>
  <c r="BV9"/>
  <c r="BX9"/>
  <c r="BZ9"/>
  <c r="CB9"/>
  <c r="CD9"/>
  <c r="CF9"/>
  <c r="CH9"/>
  <c r="CJ9"/>
  <c r="CL9"/>
  <c r="CN9"/>
  <c r="CP9"/>
  <c r="CR9"/>
  <c r="CT9"/>
  <c r="CV9"/>
  <c r="CX9"/>
  <c r="CZ9"/>
  <c r="AT10"/>
  <c r="AV10"/>
  <c r="AZ10"/>
  <c r="BB10"/>
  <c r="BD10"/>
  <c r="BF10"/>
  <c r="BH10"/>
  <c r="BJ10"/>
  <c r="BL10"/>
  <c r="BN10"/>
  <c r="BP10"/>
  <c r="BR10"/>
  <c r="BT10"/>
  <c r="BV10"/>
  <c r="BX10"/>
  <c r="BZ10"/>
  <c r="CB10"/>
  <c r="CD10"/>
  <c r="CF10"/>
  <c r="CH10"/>
  <c r="CJ10"/>
  <c r="CL10"/>
  <c r="CN10"/>
  <c r="CP10"/>
  <c r="CR10"/>
  <c r="CT10"/>
  <c r="CV10"/>
  <c r="CX10"/>
  <c r="CZ10"/>
  <c r="N17"/>
  <c r="X17"/>
  <c r="AT19"/>
  <c r="AV19"/>
  <c r="AZ19"/>
  <c r="BB19"/>
  <c r="BD19"/>
  <c r="BF19"/>
  <c r="BH19"/>
  <c r="BJ19"/>
  <c r="BL19"/>
  <c r="BN19"/>
  <c r="BP19"/>
  <c r="BR19"/>
  <c r="BT19"/>
  <c r="BV19"/>
  <c r="BX19"/>
  <c r="BZ19"/>
  <c r="CB19"/>
  <c r="CD19"/>
  <c r="CF19"/>
  <c r="CH19"/>
  <c r="CJ19"/>
  <c r="CL19"/>
  <c r="CN19"/>
  <c r="CP19"/>
  <c r="CR19"/>
  <c r="CT19"/>
  <c r="CV19"/>
  <c r="CX19"/>
  <c r="CZ19"/>
  <c r="AT20"/>
  <c r="AV20"/>
  <c r="AZ20"/>
  <c r="BB20"/>
  <c r="BD20"/>
  <c r="BF20"/>
  <c r="BH20"/>
  <c r="BJ20"/>
  <c r="BL20"/>
  <c r="BN20"/>
  <c r="BP20"/>
  <c r="BR20"/>
  <c r="BT20"/>
  <c r="BV20"/>
  <c r="BX20"/>
  <c r="BZ20"/>
  <c r="CB20"/>
  <c r="CD20"/>
  <c r="CF20"/>
  <c r="CH20"/>
  <c r="CJ20"/>
  <c r="CL20"/>
  <c r="CN20"/>
  <c r="CP20"/>
  <c r="CR20"/>
  <c r="CT20"/>
  <c r="CV20"/>
  <c r="CX20"/>
  <c r="CZ20"/>
  <c r="AT21"/>
  <c r="AV21"/>
  <c r="AZ21"/>
  <c r="BB21"/>
  <c r="BD21"/>
  <c r="BF21"/>
  <c r="BH21"/>
  <c r="BJ21"/>
  <c r="BL21"/>
  <c r="BN21"/>
  <c r="BP21"/>
  <c r="BR21"/>
  <c r="BT21"/>
  <c r="BV21"/>
  <c r="BX21"/>
  <c r="BZ21"/>
  <c r="CB21"/>
  <c r="CD21"/>
  <c r="CF21"/>
  <c r="CH21"/>
  <c r="CJ21"/>
  <c r="CL21"/>
  <c r="CN21"/>
  <c r="CP21"/>
  <c r="CR21"/>
  <c r="CT21"/>
  <c r="CV21"/>
  <c r="CX21"/>
  <c r="CZ21"/>
  <c r="AT22"/>
  <c r="AV22"/>
  <c r="AZ22"/>
  <c r="BB22"/>
  <c r="BD22"/>
  <c r="BF22"/>
  <c r="BH22"/>
  <c r="BJ22"/>
  <c r="BL22"/>
  <c r="BN22"/>
  <c r="BP22"/>
  <c r="BR22"/>
  <c r="BT22"/>
  <c r="BV22"/>
  <c r="BX22"/>
  <c r="BZ22"/>
  <c r="CB22"/>
  <c r="CD22"/>
  <c r="CF22"/>
  <c r="CH22"/>
  <c r="CJ22"/>
  <c r="CL22"/>
  <c r="CN22"/>
  <c r="CP22"/>
  <c r="CR22"/>
  <c r="CT22"/>
  <c r="CV22"/>
  <c r="CX22"/>
  <c r="CZ22"/>
  <c r="Y22" i="3" l="1"/>
  <c r="Y36"/>
  <c r="DC68" i="1"/>
  <c r="DA56"/>
  <c r="DA69"/>
  <c r="DC70"/>
  <c r="DC82"/>
  <c r="DC81"/>
  <c r="DC80"/>
  <c r="DC79"/>
  <c r="DC33"/>
  <c r="DA58"/>
  <c r="DA57"/>
  <c r="DB56"/>
  <c r="DA55"/>
  <c r="DC69"/>
  <c r="DB69"/>
  <c r="DB67"/>
  <c r="DC67"/>
  <c r="Y33" i="3"/>
  <c r="DC31" i="1"/>
  <c r="Y16" i="3"/>
  <c r="D36"/>
  <c r="D25"/>
  <c r="D39"/>
  <c r="D34"/>
  <c r="D28"/>
  <c r="D42"/>
  <c r="D31"/>
  <c r="D27"/>
  <c r="D15"/>
  <c r="D35"/>
  <c r="D21"/>
  <c r="D24"/>
  <c r="D41"/>
  <c r="D30"/>
  <c r="D33"/>
  <c r="D44"/>
  <c r="D19"/>
  <c r="D40"/>
  <c r="D11"/>
  <c r="D16"/>
  <c r="D45"/>
  <c r="D32"/>
  <c r="D38"/>
  <c r="D50"/>
  <c r="D47"/>
  <c r="D43"/>
  <c r="D49"/>
  <c r="D29"/>
  <c r="D37"/>
  <c r="D22"/>
  <c r="D46"/>
  <c r="D26"/>
  <c r="Y75" i="1"/>
  <c r="X72"/>
  <c r="Z65" s="1"/>
  <c r="DB103"/>
  <c r="DA103"/>
  <c r="DA104"/>
  <c r="DA105"/>
  <c r="DA106"/>
  <c r="X108"/>
  <c r="Z101" s="1"/>
  <c r="Y111"/>
  <c r="Y99"/>
  <c r="X96"/>
  <c r="Z89" s="1"/>
  <c r="X84"/>
  <c r="Z77" s="1"/>
  <c r="Y9" i="5" s="1"/>
  <c r="Y87" i="1"/>
  <c r="Y63"/>
  <c r="X60"/>
  <c r="Z53" s="1"/>
  <c r="Y51"/>
  <c r="X48"/>
  <c r="Z41" s="1"/>
  <c r="Y39"/>
  <c r="X36"/>
  <c r="Z29" s="1"/>
  <c r="Y27"/>
  <c r="X24"/>
  <c r="Z17" s="1"/>
  <c r="X12"/>
  <c r="Z5" s="1"/>
  <c r="Y10" i="5" s="1"/>
  <c r="Y15" i="1"/>
  <c r="N11" i="5"/>
  <c r="N13"/>
  <c r="N6"/>
  <c r="Y34" i="3"/>
  <c r="Y12"/>
  <c r="N7" i="5"/>
  <c r="Y49" i="3"/>
  <c r="N8" i="5"/>
  <c r="X7"/>
  <c r="N9"/>
  <c r="X13"/>
  <c r="X10"/>
  <c r="N10"/>
  <c r="N14"/>
  <c r="X12"/>
  <c r="Y100" i="1"/>
  <c r="Y88"/>
  <c r="Y76"/>
  <c r="Y52"/>
  <c r="Y28"/>
  <c r="Y64"/>
  <c r="Y40"/>
  <c r="X14" i="5"/>
  <c r="X11"/>
  <c r="X9"/>
  <c r="DB81" i="1"/>
  <c r="N12" i="5"/>
  <c r="X8"/>
  <c r="X6"/>
  <c r="DB105" i="1"/>
  <c r="DB93"/>
  <c r="DB82"/>
  <c r="DB80"/>
  <c r="DB79"/>
  <c r="DB58"/>
  <c r="Y101"/>
  <c r="Y89"/>
  <c r="Y77"/>
  <c r="Y65"/>
  <c r="Y53"/>
  <c r="Y41"/>
  <c r="Y29"/>
  <c r="Y16"/>
  <c r="DB22"/>
  <c r="DB21"/>
  <c r="DC20"/>
  <c r="DA20"/>
  <c r="DB19"/>
  <c r="DC10"/>
  <c r="DA10"/>
  <c r="DC9"/>
  <c r="DA9"/>
  <c r="DB8"/>
  <c r="DC7"/>
  <c r="DA7"/>
  <c r="Y17"/>
  <c r="DC22"/>
  <c r="DA22"/>
  <c r="DC21"/>
  <c r="DA21"/>
  <c r="DB20"/>
  <c r="DC19"/>
  <c r="DA19"/>
  <c r="DB10"/>
  <c r="DB9"/>
  <c r="DC8"/>
  <c r="DA8"/>
  <c r="DB7"/>
  <c r="Y7" i="5" l="1"/>
  <c r="Y14"/>
  <c r="AA38" i="3"/>
  <c r="Z38" s="1"/>
  <c r="AA31"/>
  <c r="AA30"/>
  <c r="AA41"/>
  <c r="Z41" s="1"/>
  <c r="AA33"/>
  <c r="Z33" s="1"/>
  <c r="AA15"/>
  <c r="AA23"/>
  <c r="AA12"/>
  <c r="AA24"/>
  <c r="Z24" s="1"/>
  <c r="AA50"/>
  <c r="Z50" s="1"/>
  <c r="AA45"/>
  <c r="Z45" s="1"/>
  <c r="AA34"/>
  <c r="Z34" s="1"/>
  <c r="AA42"/>
  <c r="Z42" s="1"/>
  <c r="AA44"/>
  <c r="Z44" s="1"/>
  <c r="AA36"/>
  <c r="Z36" s="1"/>
  <c r="AA28"/>
  <c r="AA43"/>
  <c r="Z43" s="1"/>
  <c r="AA35"/>
  <c r="Z35" s="1"/>
  <c r="AA13"/>
  <c r="AA21"/>
  <c r="Z21" s="1"/>
  <c r="AA10"/>
  <c r="Z10" s="1"/>
  <c r="AA18"/>
  <c r="AA6"/>
  <c r="Z6" s="1"/>
  <c r="J3" i="7" s="1"/>
  <c r="K3" s="1"/>
  <c r="AA20" i="3"/>
  <c r="AA22"/>
  <c r="Y6" i="5"/>
  <c r="AA46" i="3"/>
  <c r="Z46" s="1"/>
  <c r="AA37"/>
  <c r="Z37" s="1"/>
  <c r="AA11"/>
  <c r="Z11" s="1"/>
  <c r="AA19"/>
  <c r="AA8"/>
  <c r="AA16"/>
  <c r="AA29"/>
  <c r="AA48"/>
  <c r="Z48" s="1"/>
  <c r="AA7"/>
  <c r="Z7" s="1"/>
  <c r="AA27"/>
  <c r="Z27" s="1"/>
  <c r="AA26"/>
  <c r="AA40"/>
  <c r="Z40" s="1"/>
  <c r="AA32"/>
  <c r="Z32" s="1"/>
  <c r="AA47"/>
  <c r="Z47" s="1"/>
  <c r="AA39"/>
  <c r="Z39" s="1"/>
  <c r="J41" i="7" s="1"/>
  <c r="K41" s="1"/>
  <c r="AA9" i="3"/>
  <c r="AA17"/>
  <c r="Z17" s="1"/>
  <c r="AA25"/>
  <c r="AA14"/>
  <c r="AA49"/>
  <c r="Z49" s="1"/>
  <c r="Y13" i="5"/>
  <c r="Y11"/>
  <c r="Y8"/>
  <c r="Y12"/>
  <c r="J9" i="7" l="1"/>
  <c r="K9" s="1"/>
  <c r="J18"/>
  <c r="K18" s="1"/>
  <c r="J4"/>
  <c r="K4" s="1"/>
  <c r="J40"/>
  <c r="K40" s="1"/>
  <c r="J44"/>
  <c r="K44" s="1"/>
  <c r="J20"/>
  <c r="K20" s="1"/>
  <c r="J49"/>
  <c r="K49" s="1"/>
  <c r="J28"/>
  <c r="K28" s="1"/>
  <c r="J50"/>
  <c r="K50" s="1"/>
  <c r="J21"/>
  <c r="K21" s="1"/>
  <c r="J31"/>
  <c r="K31" s="1"/>
  <c r="J14"/>
  <c r="K14" s="1"/>
  <c r="J37"/>
  <c r="K37" s="1"/>
  <c r="J33"/>
  <c r="K33" s="1"/>
  <c r="J11"/>
  <c r="K11" s="1"/>
  <c r="J10"/>
  <c r="K10" s="1"/>
  <c r="J35"/>
  <c r="K35" s="1"/>
  <c r="J29"/>
  <c r="K29" s="1"/>
  <c r="J17"/>
  <c r="K17" s="1"/>
  <c r="J12"/>
  <c r="K12" s="1"/>
  <c r="J25"/>
  <c r="K25" s="1"/>
  <c r="J42"/>
  <c r="K42" s="1"/>
  <c r="J24"/>
  <c r="K24" s="1"/>
  <c r="J43"/>
  <c r="K43" s="1"/>
  <c r="J13"/>
  <c r="K13" s="1"/>
  <c r="J16"/>
  <c r="K16" s="1"/>
  <c r="J36"/>
  <c r="K36" s="1"/>
  <c r="J45"/>
  <c r="K45" s="1"/>
  <c r="J47"/>
  <c r="K47" s="1"/>
  <c r="J7"/>
  <c r="K7" s="1"/>
  <c r="J22"/>
  <c r="K22" s="1"/>
  <c r="J19"/>
  <c r="K19" s="1"/>
  <c r="J30"/>
  <c r="K30" s="1"/>
  <c r="J8"/>
  <c r="K8" s="1"/>
  <c r="J5"/>
  <c r="K5" s="1"/>
  <c r="J15"/>
  <c r="K15" s="1"/>
  <c r="J46"/>
  <c r="K46" s="1"/>
  <c r="J32"/>
  <c r="K32" s="1"/>
  <c r="J6"/>
  <c r="K6" s="1"/>
  <c r="J27"/>
  <c r="K27" s="1"/>
  <c r="J23"/>
  <c r="K23" s="1"/>
  <c r="J39"/>
  <c r="K39" s="1"/>
  <c r="K54"/>
  <c r="J48"/>
  <c r="K48" s="1"/>
</calcChain>
</file>

<file path=xl/sharedStrings.xml><?xml version="1.0" encoding="utf-8"?>
<sst xmlns="http://schemas.openxmlformats.org/spreadsheetml/2006/main" count="761" uniqueCount="147">
  <si>
    <t>Date:</t>
  </si>
  <si>
    <t>Course</t>
  </si>
  <si>
    <t>Course Rating</t>
  </si>
  <si>
    <t>Weather:</t>
  </si>
  <si>
    <t xml:space="preserve"> </t>
  </si>
  <si>
    <t>Tees</t>
  </si>
  <si>
    <t>SLOPE RATING</t>
  </si>
  <si>
    <t>Par</t>
  </si>
  <si>
    <t>Team:</t>
  </si>
  <si>
    <t>Yardage</t>
  </si>
  <si>
    <t>DATA- DO NOT EDIT</t>
  </si>
  <si>
    <t>Par 3 Performance Data - Do Not Edit</t>
  </si>
  <si>
    <t>Par 4 Performance Data - Do Not Edit</t>
  </si>
  <si>
    <t>Par 5 Performance Data - Do Not Edit</t>
  </si>
  <si>
    <t>Pos.</t>
  </si>
  <si>
    <t>Golfer</t>
  </si>
  <si>
    <t>OUT</t>
  </si>
  <si>
    <t>IN</t>
  </si>
  <si>
    <t>TOTAL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</si>
  <si>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</si>
  <si>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</si>
  <si>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</si>
  <si>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</si>
  <si>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</si>
  <si>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</si>
  <si>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</si>
  <si>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</si>
  <si>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SC</t>
  </si>
  <si>
    <t>KOHLER</t>
  </si>
  <si>
    <t>LOGAN WILLIS</t>
  </si>
  <si>
    <t>DEREK EGBERT</t>
  </si>
  <si>
    <t>KO</t>
  </si>
  <si>
    <t>TEAM</t>
  </si>
  <si>
    <t>Points</t>
  </si>
  <si>
    <t>65 degrees, sun, wind 10mph</t>
  </si>
  <si>
    <t>BLACKWOLF RUN - MEADOW VALLEY</t>
  </si>
  <si>
    <t>GREEN / WHITE-RED</t>
  </si>
  <si>
    <t>CEDAR GROVE-BELGIUM</t>
  </si>
  <si>
    <t>OZAUKEE</t>
  </si>
  <si>
    <t>SHEBOYGAN LUTHERAN</t>
  </si>
  <si>
    <t>HOWARDS GROVE</t>
  </si>
  <si>
    <t>SHEBOYGAN CHRISTIAN</t>
  </si>
  <si>
    <t>RANDOM LAKE</t>
  </si>
  <si>
    <t>ELKHART LAKE - G.</t>
  </si>
  <si>
    <t>OOSTBURG</t>
  </si>
  <si>
    <t>Tourn.</t>
  </si>
  <si>
    <t>TYLER KLIPPEL</t>
  </si>
  <si>
    <t>AUSTIN BARES</t>
  </si>
  <si>
    <t>AVERY CLARK</t>
  </si>
  <si>
    <t>GRANT KLAS</t>
  </si>
  <si>
    <t>NATHAN LeSAGE</t>
  </si>
  <si>
    <t>TOM HANSEN</t>
  </si>
  <si>
    <t>GARRETT JAHNKE</t>
  </si>
  <si>
    <t>CHRIS NIEMANN</t>
  </si>
  <si>
    <t>COLE McCRAW</t>
  </si>
  <si>
    <t>TYLER MYSZEWSKI</t>
  </si>
  <si>
    <t>GARRET KLOMPENHOUWER</t>
  </si>
  <si>
    <t>JAMES RASMUSSEN</t>
  </si>
  <si>
    <t>JEROD DENNING</t>
  </si>
  <si>
    <t>JOSH STECKER</t>
  </si>
  <si>
    <t>THAD COULIS</t>
  </si>
  <si>
    <t>OLLIE SADIQ</t>
  </si>
  <si>
    <t>ANTONIO BETT</t>
  </si>
  <si>
    <t>NICK SCHEPPMANN</t>
  </si>
  <si>
    <t>ANDREW BRYCE</t>
  </si>
  <si>
    <t>JESS DYKSTERHOUSE</t>
  </si>
  <si>
    <t>EL</t>
  </si>
  <si>
    <t>JOSH SMIES</t>
  </si>
  <si>
    <t>JOE SMIES</t>
  </si>
  <si>
    <t>LUKAS MEERDINK</t>
  </si>
  <si>
    <t>OO</t>
  </si>
  <si>
    <t>HG</t>
  </si>
  <si>
    <t>RL</t>
  </si>
  <si>
    <t>JUSTIN OBBINK</t>
  </si>
  <si>
    <t>CG</t>
  </si>
  <si>
    <t>OZ</t>
  </si>
  <si>
    <t>SL</t>
  </si>
  <si>
    <t>NATE HASENSTEIN</t>
  </si>
  <si>
    <t>BEN YURK</t>
  </si>
  <si>
    <t>DEREK WEISS</t>
  </si>
  <si>
    <t>JAKE SHOVAN</t>
  </si>
  <si>
    <t>JAKE SCHWAN</t>
  </si>
  <si>
    <t>NICOLE PAULUS</t>
  </si>
  <si>
    <t>Standardized Scoring Average</t>
  </si>
  <si>
    <t>All Conference Points</t>
  </si>
  <si>
    <t>Rank</t>
  </si>
  <si>
    <t>Name</t>
  </si>
  <si>
    <t>School</t>
  </si>
  <si>
    <t>RAY KOLOCEK</t>
  </si>
  <si>
    <t>JOHN NAVIS</t>
  </si>
  <si>
    <t>LOGAN JONES</t>
  </si>
  <si>
    <t>REID RUMACK</t>
  </si>
  <si>
    <t>JACOB COEUR</t>
  </si>
  <si>
    <t>ALEX HUIBREGTSE</t>
  </si>
  <si>
    <t>STUART FRIBERG</t>
  </si>
  <si>
    <t>BRANDON STEVENS</t>
  </si>
  <si>
    <t>TOURNAMENT POINTS</t>
  </si>
  <si>
    <t>TOTAL POINTS</t>
  </si>
  <si>
    <t>MEET POINTS</t>
  </si>
  <si>
    <t>WINS</t>
  </si>
  <si>
    <t>LOSSES</t>
  </si>
  <si>
    <t>TIES</t>
  </si>
  <si>
    <t>WINNING PCT</t>
  </si>
  <si>
    <t>DUAL Meet Pts</t>
  </si>
  <si>
    <t>Tournament Pts.</t>
  </si>
  <si>
    <t>Overall Points</t>
  </si>
  <si>
    <t>Standard Stroke Average</t>
  </si>
  <si>
    <t>Opponents Std Stroke Average</t>
  </si>
  <si>
    <t>Margin</t>
  </si>
  <si>
    <t>KOHLER BLUE BOMBERS</t>
  </si>
  <si>
    <t>ELKHART LAKE RESORTERS</t>
  </si>
  <si>
    <t>OOSTBURG DUTCHMEN</t>
  </si>
  <si>
    <t>HOWARDS GROVE TIGERS</t>
  </si>
  <si>
    <t>SHEBOYGAN CHRISTIAN EAGLES</t>
  </si>
  <si>
    <t>RANDOM LAKE RAMS</t>
  </si>
  <si>
    <t>CEDAR GROVE ROCKETS</t>
  </si>
  <si>
    <t>OZAUKEE WARRIORS</t>
  </si>
  <si>
    <t>SHEBOYGAN LUTHERAN CRUSADERS</t>
  </si>
  <si>
    <t>BEN LEIBHAM</t>
  </si>
  <si>
    <t>ELLIOT VAN OSS</t>
  </si>
  <si>
    <t>439/349</t>
  </si>
  <si>
    <t>407/330</t>
  </si>
  <si>
    <t>ISAIAH BAUER</t>
  </si>
  <si>
    <t>JON MEERDINK</t>
  </si>
  <si>
    <t>WILL DeBLAEY</t>
  </si>
  <si>
    <t>BLACKWOLF RUN-MEADOW VALLEYS</t>
  </si>
  <si>
    <t>375/285</t>
  </si>
  <si>
    <t>349/335</t>
  </si>
  <si>
    <t>158/142</t>
  </si>
  <si>
    <t>516/473</t>
  </si>
  <si>
    <t>362/340</t>
  </si>
  <si>
    <t>494/475</t>
  </si>
  <si>
    <t>176/150</t>
  </si>
  <si>
    <t>432/370</t>
  </si>
  <si>
    <t>3301/2919</t>
  </si>
  <si>
    <t>335/320</t>
  </si>
  <si>
    <t>495/460</t>
  </si>
  <si>
    <t>335/313</t>
  </si>
  <si>
    <t>405/376</t>
  </si>
  <si>
    <t>189/135</t>
  </si>
  <si>
    <t>540/430</t>
  </si>
  <si>
    <t>152/130</t>
  </si>
  <si>
    <t>331/320</t>
  </si>
  <si>
    <t>6490 / 5733</t>
  </si>
  <si>
    <t>3189/2814</t>
  </si>
  <si>
    <t>Boys: GREEN  (CR: 71.7, Slope 136  Girls: WHITE-RED (CR=74.2, Slope 127)</t>
  </si>
  <si>
    <t>POY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</si>
</sst>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.0"/>
    <numFmt numFmtId="166" formatCode="0.000"/>
    <numFmt numFmtId="167" formatCode="0.0_);\(0.0\)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Cooper Black"/>
      <family val="1"/>
    </font>
    <font>
      <sz val="12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sz val="12"/>
      <color theme="0" tint="-4.9989318521683403E-2"/>
      <name val="Arial"/>
      <family val="2"/>
    </font>
    <font>
      <i/>
      <sz val="14"/>
      <color theme="0" tint="-4.9989318521683403E-2"/>
      <name val="Arial"/>
      <family val="2"/>
    </font>
    <font>
      <b/>
      <sz val="12"/>
      <color theme="0"/>
      <name val="Cooper Black"/>
      <family val="1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3"/>
      <name val="Arial"/>
      <family val="2"/>
    </font>
    <font>
      <b/>
      <sz val="10"/>
      <color indexed="18"/>
      <name val="Arial"/>
      <family val="2"/>
    </font>
    <font>
      <b/>
      <i/>
      <sz val="12"/>
      <color indexed="9"/>
      <name val="Arial"/>
      <family val="2"/>
    </font>
    <font>
      <b/>
      <i/>
      <sz val="13"/>
      <color indexed="9"/>
      <name val="Arial"/>
      <family val="2"/>
    </font>
    <font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8"/>
      <color theme="0"/>
      <name val="Arial"/>
      <family val="2"/>
    </font>
    <font>
      <b/>
      <sz val="18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/>
    <xf numFmtId="0" fontId="0" fillId="2" borderId="2" xfId="0" applyFill="1" applyBorder="1" applyAlignment="1"/>
    <xf numFmtId="0" fontId="1" fillId="2" borderId="2" xfId="0" applyFont="1" applyFill="1" applyBorder="1" applyAlignment="1"/>
    <xf numFmtId="0" fontId="0" fillId="2" borderId="2" xfId="0" applyFill="1" applyBorder="1"/>
    <xf numFmtId="0" fontId="0" fillId="2" borderId="3" xfId="0" applyFill="1" applyBorder="1"/>
    <xf numFmtId="0" fontId="1" fillId="4" borderId="0" xfId="0" applyFont="1" applyFill="1"/>
    <xf numFmtId="0" fontId="1" fillId="3" borderId="4" xfId="0" applyFont="1" applyFill="1" applyBorder="1"/>
    <xf numFmtId="0" fontId="0" fillId="3" borderId="2" xfId="0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0" fillId="3" borderId="3" xfId="0" applyFill="1" applyBorder="1"/>
    <xf numFmtId="0" fontId="0" fillId="2" borderId="7" xfId="0" applyFill="1" applyBorder="1"/>
    <xf numFmtId="0" fontId="1" fillId="3" borderId="8" xfId="0" applyFont="1" applyFill="1" applyBorder="1" applyAlignment="1">
      <alignment horizontal="right" vertical="center" wrapText="1"/>
    </xf>
    <xf numFmtId="164" fontId="0" fillId="5" borderId="9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5" fontId="0" fillId="5" borderId="10" xfId="0" applyNumberFormat="1" applyFill="1" applyBorder="1" applyAlignment="1">
      <alignment horizontal="center"/>
    </xf>
    <xf numFmtId="165" fontId="0" fillId="5" borderId="15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2" borderId="16" xfId="0" applyFill="1" applyBorder="1"/>
    <xf numFmtId="0" fontId="1" fillId="3" borderId="7" xfId="0" applyFont="1" applyFill="1" applyBorder="1"/>
    <xf numFmtId="0" fontId="0" fillId="3" borderId="0" xfId="0" applyFill="1" applyBorder="1"/>
    <xf numFmtId="0" fontId="1" fillId="3" borderId="17" xfId="0" applyFont="1" applyFill="1" applyBorder="1"/>
    <xf numFmtId="0" fontId="1" fillId="3" borderId="0" xfId="0" applyFont="1" applyFill="1" applyBorder="1"/>
    <xf numFmtId="0" fontId="1" fillId="3" borderId="18" xfId="0" applyFont="1" applyFill="1" applyBorder="1"/>
    <xf numFmtId="0" fontId="0" fillId="3" borderId="16" xfId="0" applyFill="1" applyBorder="1"/>
    <xf numFmtId="0" fontId="0" fillId="2" borderId="19" xfId="0" applyFill="1" applyBorder="1"/>
    <xf numFmtId="0" fontId="1" fillId="3" borderId="20" xfId="0" applyFont="1" applyFill="1" applyBorder="1" applyAlignment="1">
      <alignment horizontal="right" vertical="center" wrapText="1"/>
    </xf>
    <xf numFmtId="0" fontId="0" fillId="5" borderId="21" xfId="0" applyFill="1" applyBorder="1" applyAlignment="1">
      <alignment horizontal="center"/>
    </xf>
    <xf numFmtId="0" fontId="1" fillId="2" borderId="20" xfId="0" applyFont="1" applyFill="1" applyBorder="1" applyAlignment="1">
      <alignment horizontal="right"/>
    </xf>
    <xf numFmtId="0" fontId="0" fillId="5" borderId="20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2" fillId="6" borderId="17" xfId="0" applyFont="1" applyFill="1" applyBorder="1" applyAlignment="1"/>
    <xf numFmtId="0" fontId="2" fillId="6" borderId="0" xfId="0" applyFont="1" applyFill="1" applyBorder="1" applyAlignment="1"/>
    <xf numFmtId="0" fontId="2" fillId="6" borderId="0" xfId="0" applyFont="1" applyFill="1" applyBorder="1" applyAlignment="1">
      <alignment horizontal="right"/>
    </xf>
    <xf numFmtId="0" fontId="3" fillId="6" borderId="27" xfId="0" applyFont="1" applyFill="1" applyBorder="1" applyAlignment="1">
      <alignment horizontal="center"/>
    </xf>
    <xf numFmtId="0" fontId="4" fillId="6" borderId="28" xfId="0" applyFont="1" applyFill="1" applyBorder="1"/>
    <xf numFmtId="0" fontId="5" fillId="6" borderId="29" xfId="0" applyFont="1" applyFill="1" applyBorder="1"/>
    <xf numFmtId="0" fontId="6" fillId="6" borderId="0" xfId="0" applyFont="1" applyFill="1" applyBorder="1" applyAlignment="1">
      <alignment horizontal="right"/>
    </xf>
    <xf numFmtId="0" fontId="3" fillId="6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18" xfId="0" applyFont="1" applyFill="1" applyBorder="1"/>
    <xf numFmtId="0" fontId="10" fillId="4" borderId="1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13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4" borderId="17" xfId="0" applyFont="1" applyFill="1" applyBorder="1"/>
    <xf numFmtId="1" fontId="0" fillId="0" borderId="3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1" fillId="2" borderId="7" xfId="0" applyFont="1" applyFill="1" applyBorder="1"/>
    <xf numFmtId="0" fontId="1" fillId="0" borderId="30" xfId="0" applyFont="1" applyFill="1" applyBorder="1" applyAlignment="1">
      <alignment horizontal="right"/>
    </xf>
    <xf numFmtId="0" fontId="14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1" fillId="3" borderId="16" xfId="0" applyFont="1" applyFill="1" applyBorder="1"/>
    <xf numFmtId="0" fontId="1" fillId="0" borderId="0" xfId="0" applyFont="1" applyFill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48" xfId="0" applyFill="1" applyBorder="1"/>
    <xf numFmtId="0" fontId="0" fillId="2" borderId="48" xfId="0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Font="1" applyFill="1" applyBorder="1"/>
    <xf numFmtId="0" fontId="0" fillId="2" borderId="49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7" fillId="2" borderId="0" xfId="0" applyFont="1" applyFill="1" applyBorder="1" applyAlignment="1">
      <alignment horizontal="center"/>
    </xf>
    <xf numFmtId="0" fontId="12" fillId="0" borderId="28" xfId="0" applyFont="1" applyFill="1" applyBorder="1" applyAlignment="1"/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8" fillId="2" borderId="48" xfId="0" applyFont="1" applyFill="1" applyBorder="1" applyAlignment="1">
      <alignment horizontal="center"/>
    </xf>
    <xf numFmtId="0" fontId="19" fillId="2" borderId="48" xfId="0" applyFont="1" applyFill="1" applyBorder="1"/>
    <xf numFmtId="0" fontId="19" fillId="3" borderId="3" xfId="0" applyFont="1" applyFill="1" applyBorder="1"/>
    <xf numFmtId="0" fontId="19" fillId="3" borderId="16" xfId="0" applyFont="1" applyFill="1" applyBorder="1"/>
    <xf numFmtId="1" fontId="19" fillId="3" borderId="16" xfId="0" applyNumberFormat="1" applyFont="1" applyFill="1" applyBorder="1"/>
    <xf numFmtId="0" fontId="18" fillId="3" borderId="16" xfId="0" applyFont="1" applyFill="1" applyBorder="1"/>
    <xf numFmtId="0" fontId="19" fillId="3" borderId="49" xfId="0" applyFont="1" applyFill="1" applyBorder="1"/>
    <xf numFmtId="0" fontId="19" fillId="3" borderId="0" xfId="0" applyFont="1" applyFill="1"/>
    <xf numFmtId="0" fontId="12" fillId="0" borderId="28" xfId="0" applyFont="1" applyFill="1" applyBorder="1" applyAlignment="1"/>
    <xf numFmtId="0" fontId="0" fillId="2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30" xfId="0" applyFill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21" fillId="0" borderId="30" xfId="0" applyFont="1" applyFill="1" applyBorder="1" applyAlignment="1">
      <alignment horizontal="right"/>
    </xf>
    <xf numFmtId="165" fontId="20" fillId="6" borderId="16" xfId="0" applyNumberFormat="1" applyFont="1" applyFill="1" applyBorder="1" applyAlignment="1">
      <alignment horizontal="center"/>
    </xf>
    <xf numFmtId="165" fontId="2" fillId="6" borderId="16" xfId="0" applyNumberFormat="1" applyFont="1" applyFill="1" applyBorder="1" applyAlignment="1">
      <alignment horizontal="center"/>
    </xf>
    <xf numFmtId="0" fontId="3" fillId="6" borderId="50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20" fillId="6" borderId="51" xfId="0" applyFont="1" applyFill="1" applyBorder="1" applyAlignment="1">
      <alignment horizontal="center"/>
    </xf>
    <xf numFmtId="0" fontId="20" fillId="6" borderId="52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3" fillId="8" borderId="30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0" fontId="24" fillId="8" borderId="38" xfId="0" applyFont="1" applyFill="1" applyBorder="1" applyAlignment="1">
      <alignment horizontal="center"/>
    </xf>
    <xf numFmtId="2" fontId="12" fillId="0" borderId="29" xfId="0" applyNumberFormat="1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0" fillId="2" borderId="0" xfId="0" applyFill="1"/>
    <xf numFmtId="0" fontId="27" fillId="9" borderId="30" xfId="0" applyFont="1" applyFill="1" applyBorder="1" applyAlignment="1">
      <alignment horizontal="center" vertical="center" wrapText="1"/>
    </xf>
    <xf numFmtId="2" fontId="27" fillId="9" borderId="30" xfId="0" applyNumberFormat="1" applyFont="1" applyFill="1" applyBorder="1" applyAlignment="1">
      <alignment horizontal="center" vertical="center" wrapText="1"/>
    </xf>
    <xf numFmtId="0" fontId="9" fillId="10" borderId="30" xfId="0" applyFont="1" applyFill="1" applyBorder="1"/>
    <xf numFmtId="0" fontId="9" fillId="10" borderId="30" xfId="0" applyFont="1" applyFill="1" applyBorder="1" applyAlignment="1">
      <alignment horizontal="center"/>
    </xf>
    <xf numFmtId="2" fontId="28" fillId="10" borderId="30" xfId="0" applyNumberFormat="1" applyFont="1" applyFill="1" applyBorder="1"/>
    <xf numFmtId="0" fontId="8" fillId="2" borderId="0" xfId="0" applyFont="1" applyFill="1"/>
    <xf numFmtId="0" fontId="8" fillId="0" borderId="0" xfId="0" applyFont="1"/>
    <xf numFmtId="2" fontId="0" fillId="0" borderId="0" xfId="0" applyNumberFormat="1"/>
    <xf numFmtId="0" fontId="0" fillId="5" borderId="3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4" xfId="0" applyFill="1" applyBorder="1"/>
    <xf numFmtId="0" fontId="0" fillId="2" borderId="54" xfId="0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4" xfId="0" applyFont="1" applyFill="1" applyBorder="1"/>
    <xf numFmtId="0" fontId="0" fillId="3" borderId="47" xfId="0" applyFill="1" applyBorder="1"/>
    <xf numFmtId="0" fontId="20" fillId="6" borderId="28" xfId="0" applyFont="1" applyFill="1" applyBorder="1" applyAlignment="1">
      <alignment horizontal="center"/>
    </xf>
    <xf numFmtId="0" fontId="0" fillId="2" borderId="51" xfId="0" applyFill="1" applyBorder="1"/>
    <xf numFmtId="0" fontId="0" fillId="2" borderId="55" xfId="0" applyFill="1" applyBorder="1"/>
    <xf numFmtId="0" fontId="20" fillId="6" borderId="55" xfId="0" applyFont="1" applyFill="1" applyBorder="1" applyAlignment="1">
      <alignment horizontal="center"/>
    </xf>
    <xf numFmtId="0" fontId="0" fillId="2" borderId="52" xfId="0" applyFill="1" applyBorder="1"/>
    <xf numFmtId="165" fontId="20" fillId="6" borderId="35" xfId="0" applyNumberFormat="1" applyFont="1" applyFill="1" applyBorder="1" applyAlignment="1">
      <alignment horizontal="center"/>
    </xf>
    <xf numFmtId="2" fontId="29" fillId="10" borderId="30" xfId="0" applyNumberFormat="1" applyFont="1" applyFill="1" applyBorder="1"/>
    <xf numFmtId="2" fontId="30" fillId="10" borderId="30" xfId="0" applyNumberFormat="1" applyFont="1" applyFill="1" applyBorder="1"/>
    <xf numFmtId="0" fontId="28" fillId="10" borderId="30" xfId="0" applyFont="1" applyFill="1" applyBorder="1"/>
    <xf numFmtId="166" fontId="0" fillId="2" borderId="0" xfId="0" applyNumberFormat="1" applyFill="1" applyBorder="1" applyAlignment="1">
      <alignment horizontal="center"/>
    </xf>
    <xf numFmtId="0" fontId="31" fillId="3" borderId="0" xfId="0" applyFont="1" applyFill="1" applyBorder="1"/>
    <xf numFmtId="0" fontId="32" fillId="7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 wrapText="1"/>
    </xf>
    <xf numFmtId="166" fontId="32" fillId="7" borderId="0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33" fillId="10" borderId="0" xfId="0" applyFont="1" applyFill="1" applyBorder="1"/>
    <xf numFmtId="0" fontId="33" fillId="10" borderId="0" xfId="0" applyFont="1" applyFill="1" applyBorder="1" applyAlignment="1">
      <alignment horizontal="center"/>
    </xf>
    <xf numFmtId="166" fontId="33" fillId="10" borderId="0" xfId="0" applyNumberFormat="1" applyFont="1" applyFill="1" applyBorder="1" applyAlignment="1">
      <alignment horizontal="center"/>
    </xf>
    <xf numFmtId="165" fontId="33" fillId="10" borderId="0" xfId="0" applyNumberFormat="1" applyFont="1" applyFill="1" applyBorder="1" applyAlignment="1">
      <alignment horizontal="center"/>
    </xf>
    <xf numFmtId="165" fontId="34" fillId="10" borderId="0" xfId="0" applyNumberFormat="1" applyFont="1" applyFill="1" applyAlignment="1">
      <alignment horizontal="center"/>
    </xf>
    <xf numFmtId="165" fontId="35" fillId="10" borderId="0" xfId="0" applyNumberFormat="1" applyFont="1" applyFill="1" applyAlignment="1">
      <alignment horizontal="center"/>
    </xf>
    <xf numFmtId="167" fontId="35" fillId="10" borderId="0" xfId="0" applyNumberFormat="1" applyFont="1" applyFill="1" applyAlignment="1">
      <alignment horizontal="center"/>
    </xf>
    <xf numFmtId="165" fontId="33" fillId="1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31" fillId="3" borderId="0" xfId="0" applyFont="1" applyFill="1"/>
    <xf numFmtId="166" fontId="0" fillId="0" borderId="0" xfId="0" applyNumberFormat="1" applyAlignment="1">
      <alignment horizontal="center"/>
    </xf>
    <xf numFmtId="0" fontId="31" fillId="0" borderId="0" xfId="0" applyFont="1"/>
    <xf numFmtId="165" fontId="25" fillId="11" borderId="29" xfId="0" applyNumberFormat="1" applyFont="1" applyFill="1" applyBorder="1" applyAlignment="1">
      <alignment horizontal="center"/>
    </xf>
    <xf numFmtId="0" fontId="12" fillId="0" borderId="28" xfId="0" applyFont="1" applyFill="1" applyBorder="1" applyAlignment="1"/>
    <xf numFmtId="0" fontId="12" fillId="0" borderId="28" xfId="0" applyFont="1" applyFill="1" applyBorder="1" applyAlignment="1"/>
    <xf numFmtId="0" fontId="1" fillId="5" borderId="11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5" borderId="24" xfId="0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" fontId="16" fillId="0" borderId="41" xfId="0" applyNumberFormat="1" applyFont="1" applyBorder="1" applyAlignment="1">
      <alignment horizontal="center" vertical="center" wrapText="1"/>
    </xf>
    <xf numFmtId="1" fontId="16" fillId="0" borderId="44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1" fontId="16" fillId="0" borderId="45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/>
    <xf numFmtId="0" fontId="12" fillId="0" borderId="29" xfId="0" applyFont="1" applyFill="1" applyBorder="1" applyAlignment="1"/>
    <xf numFmtId="1" fontId="15" fillId="0" borderId="4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46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0" fontId="26" fillId="9" borderId="28" xfId="0" applyFont="1" applyFill="1" applyBorder="1" applyAlignment="1">
      <alignment horizontal="center" vertical="center" wrapText="1"/>
    </xf>
    <xf numFmtId="0" fontId="26" fillId="9" borderId="53" xfId="0" applyFont="1" applyFill="1" applyBorder="1" applyAlignment="1">
      <alignment horizontal="center" vertical="center" wrapText="1"/>
    </xf>
    <xf numFmtId="0" fontId="26" fillId="9" borderId="29" xfId="0" applyFont="1" applyFill="1" applyBorder="1" applyAlignment="1">
      <alignment horizontal="center" vertical="center" wrapText="1"/>
    </xf>
    <xf numFmtId="0" fontId="26" fillId="9" borderId="30" xfId="0" applyFont="1" applyFill="1" applyBorder="1" applyAlignment="1">
      <alignment horizontal="center" vertical="center" wrapText="1"/>
    </xf>
    <xf numFmtId="0" fontId="0" fillId="0" borderId="30" xfId="0" applyBorder="1" applyAlignment="1"/>
    <xf numFmtId="0" fontId="9" fillId="6" borderId="30" xfId="0" applyFont="1" applyFill="1" applyBorder="1"/>
    <xf numFmtId="0" fontId="28" fillId="6" borderId="30" xfId="0" applyFont="1" applyFill="1" applyBorder="1"/>
    <xf numFmtId="2" fontId="28" fillId="6" borderId="30" xfId="0" applyNumberFormat="1" applyFont="1" applyFill="1" applyBorder="1"/>
    <xf numFmtId="2" fontId="29" fillId="6" borderId="30" xfId="0" applyNumberFormat="1" applyFont="1" applyFill="1" applyBorder="1"/>
    <xf numFmtId="2" fontId="30" fillId="6" borderId="30" xfId="0" applyNumberFormat="1" applyFont="1" applyFill="1" applyBorder="1"/>
    <xf numFmtId="0" fontId="9" fillId="4" borderId="30" xfId="0" applyFont="1" applyFill="1" applyBorder="1"/>
    <xf numFmtId="0" fontId="28" fillId="4" borderId="30" xfId="0" applyFont="1" applyFill="1" applyBorder="1"/>
    <xf numFmtId="0" fontId="9" fillId="4" borderId="30" xfId="0" applyFont="1" applyFill="1" applyBorder="1" applyAlignment="1">
      <alignment horizontal="center"/>
    </xf>
    <xf numFmtId="2" fontId="28" fillId="4" borderId="30" xfId="0" applyNumberFormat="1" applyFont="1" applyFill="1" applyBorder="1"/>
    <xf numFmtId="2" fontId="29" fillId="4" borderId="30" xfId="0" applyNumberFormat="1" applyFont="1" applyFill="1" applyBorder="1"/>
    <xf numFmtId="2" fontId="30" fillId="4" borderId="30" xfId="0" applyNumberFormat="1" applyFont="1" applyFill="1" applyBorder="1"/>
    <xf numFmtId="0" fontId="9" fillId="12" borderId="30" xfId="0" applyFont="1" applyFill="1" applyBorder="1"/>
    <xf numFmtId="0" fontId="28" fillId="12" borderId="30" xfId="0" applyFont="1" applyFill="1" applyBorder="1"/>
    <xf numFmtId="0" fontId="9" fillId="12" borderId="30" xfId="0" applyFont="1" applyFill="1" applyBorder="1" applyAlignment="1">
      <alignment horizontal="center"/>
    </xf>
    <xf numFmtId="2" fontId="28" fillId="12" borderId="30" xfId="0" applyNumberFormat="1" applyFont="1" applyFill="1" applyBorder="1"/>
    <xf numFmtId="2" fontId="29" fillId="12" borderId="30" xfId="0" applyNumberFormat="1" applyFont="1" applyFill="1" applyBorder="1"/>
    <xf numFmtId="2" fontId="30" fillId="12" borderId="30" xfId="0" applyNumberFormat="1" applyFont="1" applyFill="1" applyBorder="1"/>
    <xf numFmtId="0" fontId="36" fillId="10" borderId="30" xfId="0" applyFont="1" applyFill="1" applyBorder="1"/>
    <xf numFmtId="0" fontId="36" fillId="10" borderId="30" xfId="0" applyFont="1" applyFill="1" applyBorder="1" applyAlignment="1">
      <alignment horizontal="center"/>
    </xf>
    <xf numFmtId="0" fontId="37" fillId="6" borderId="0" xfId="0" applyFont="1" applyFill="1" applyAlignment="1">
      <alignment horizontal="right"/>
    </xf>
    <xf numFmtId="0" fontId="36" fillId="6" borderId="30" xfId="0" applyFont="1" applyFill="1" applyBorder="1"/>
    <xf numFmtId="0" fontId="36" fillId="6" borderId="30" xfId="0" applyFont="1" applyFill="1" applyBorder="1" applyAlignment="1">
      <alignment horizontal="center"/>
    </xf>
    <xf numFmtId="2" fontId="36" fillId="6" borderId="30" xfId="0" applyNumberFormat="1" applyFont="1" applyFill="1" applyBorder="1"/>
    <xf numFmtId="2" fontId="37" fillId="6" borderId="30" xfId="0" applyNumberFormat="1" applyFont="1" applyFill="1" applyBorder="1"/>
    <xf numFmtId="0" fontId="38" fillId="0" borderId="0" xfId="0" applyFont="1"/>
    <xf numFmtId="2" fontId="39" fillId="6" borderId="30" xfId="0" applyNumberFormat="1" applyFont="1" applyFill="1" applyBorder="1"/>
    <xf numFmtId="2" fontId="40" fillId="10" borderId="3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ohler%20HS%20Golf%20Team\CLC%20STATISTICS\CLC%20Official%20Scorebook%20-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LC%20Official%20Scorebook%20-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STANDINGS"/>
      <sheetName val="Individual Conference Leaders"/>
      <sheetName val="CGrove"/>
      <sheetName val="ELAKE"/>
      <sheetName val="HGrove"/>
      <sheetName val="Kohler"/>
      <sheetName val="Oostburg"/>
      <sheetName val="Ozaukee"/>
      <sheetName val="RLake"/>
      <sheetName val="SChristian"/>
      <sheetName val="SLutheran"/>
      <sheetName val="CLC Dual Meets"/>
      <sheetName val="Sheet1"/>
    </sheetNames>
    <sheetDataSet>
      <sheetData sheetId="0" refreshError="1"/>
      <sheetData sheetId="1" refreshError="1"/>
      <sheetData sheetId="2">
        <row r="1">
          <cell r="B1" t="str">
            <v>CG</v>
          </cell>
        </row>
        <row r="2">
          <cell r="B2" t="str">
            <v>CEDAR GROVE ROCKETS</v>
          </cell>
        </row>
        <row r="5">
          <cell r="N5">
            <v>25.5</v>
          </cell>
        </row>
        <row r="6">
          <cell r="B6" t="str">
            <v>JUSTIN OBBINK</v>
          </cell>
          <cell r="N6">
            <v>21.5</v>
          </cell>
        </row>
        <row r="7">
          <cell r="B7" t="str">
            <v>JON MEERDINK</v>
          </cell>
          <cell r="N7">
            <v>0</v>
          </cell>
        </row>
        <row r="8">
          <cell r="B8" t="str">
            <v>STUART FRIBERG</v>
          </cell>
          <cell r="N8">
            <v>2.5</v>
          </cell>
        </row>
        <row r="9">
          <cell r="N9">
            <v>3</v>
          </cell>
        </row>
        <row r="10">
          <cell r="B10" t="str">
            <v>BRETT MICHAELS</v>
          </cell>
          <cell r="N10">
            <v>0</v>
          </cell>
        </row>
        <row r="11">
          <cell r="B11" t="str">
            <v>CG7</v>
          </cell>
          <cell r="N11">
            <v>0</v>
          </cell>
        </row>
        <row r="12">
          <cell r="B12" t="str">
            <v>CG8</v>
          </cell>
          <cell r="N12">
            <v>0</v>
          </cell>
        </row>
        <row r="13">
          <cell r="B13" t="str">
            <v>CG9</v>
          </cell>
          <cell r="N13">
            <v>0</v>
          </cell>
        </row>
        <row r="14">
          <cell r="B14" t="str">
            <v>CG10</v>
          </cell>
          <cell r="N14">
            <v>0</v>
          </cell>
        </row>
        <row r="24">
          <cell r="B24" t="str">
            <v>CG7</v>
          </cell>
          <cell r="O24" t="e">
            <v>#DIV/0!</v>
          </cell>
        </row>
        <row r="25">
          <cell r="B25" t="str">
            <v>CG8</v>
          </cell>
          <cell r="O25" t="e">
            <v>#DIV/0!</v>
          </cell>
        </row>
        <row r="28">
          <cell r="O28">
            <v>196.14921493440966</v>
          </cell>
        </row>
        <row r="29">
          <cell r="O29">
            <v>185.42162663975779</v>
          </cell>
        </row>
        <row r="34">
          <cell r="C34">
            <v>2</v>
          </cell>
          <cell r="D34">
            <v>6</v>
          </cell>
          <cell r="E34">
            <v>0</v>
          </cell>
        </row>
      </sheetData>
      <sheetData sheetId="3">
        <row r="2">
          <cell r="B2" t="str">
            <v>ELKHART LAKE RESORTERS</v>
          </cell>
        </row>
        <row r="5">
          <cell r="B5" t="str">
            <v>OLLIE SADIQ</v>
          </cell>
          <cell r="N5">
            <v>35.5</v>
          </cell>
        </row>
        <row r="6">
          <cell r="B6" t="str">
            <v>ANTONIO BETT</v>
          </cell>
          <cell r="N6">
            <v>19</v>
          </cell>
        </row>
        <row r="7">
          <cell r="B7" t="str">
            <v>DEREK WEISS</v>
          </cell>
          <cell r="N7">
            <v>11</v>
          </cell>
        </row>
        <row r="8">
          <cell r="B8" t="str">
            <v>ELLIOT VAN OSS</v>
          </cell>
          <cell r="N8">
            <v>2</v>
          </cell>
        </row>
        <row r="9">
          <cell r="B9" t="str">
            <v>JAKE SHOVAN</v>
          </cell>
          <cell r="N9">
            <v>9</v>
          </cell>
        </row>
        <row r="10">
          <cell r="B10" t="str">
            <v>EL6</v>
          </cell>
          <cell r="N10">
            <v>0</v>
          </cell>
        </row>
        <row r="11">
          <cell r="B11" t="str">
            <v>EL7</v>
          </cell>
          <cell r="N11">
            <v>0</v>
          </cell>
        </row>
        <row r="12">
          <cell r="B12" t="str">
            <v>EL8</v>
          </cell>
          <cell r="N12">
            <v>0</v>
          </cell>
        </row>
        <row r="13">
          <cell r="B13" t="str">
            <v>EL9</v>
          </cell>
          <cell r="N13">
            <v>0</v>
          </cell>
        </row>
        <row r="14">
          <cell r="B14" t="str">
            <v>EL10</v>
          </cell>
          <cell r="N14">
            <v>0</v>
          </cell>
        </row>
        <row r="23">
          <cell r="B23" t="str">
            <v>EL6</v>
          </cell>
          <cell r="O23" t="e">
            <v>#DIV/0!</v>
          </cell>
        </row>
        <row r="24">
          <cell r="B24" t="str">
            <v>EL7</v>
          </cell>
          <cell r="O24" t="e">
            <v>#DIV/0!</v>
          </cell>
        </row>
        <row r="25">
          <cell r="B25" t="str">
            <v>EL8</v>
          </cell>
          <cell r="O25" t="e">
            <v>#DIV/0!</v>
          </cell>
        </row>
        <row r="26">
          <cell r="B26" t="str">
            <v>EL9</v>
          </cell>
          <cell r="O26" t="e">
            <v>#DIV/0!</v>
          </cell>
        </row>
        <row r="27">
          <cell r="B27" t="str">
            <v>EL10</v>
          </cell>
          <cell r="O27">
            <v>93.035190184049085</v>
          </cell>
        </row>
        <row r="28">
          <cell r="O28">
            <v>180.47057668711656</v>
          </cell>
        </row>
        <row r="29">
          <cell r="O29">
            <v>192.56088343558281</v>
          </cell>
        </row>
        <row r="34">
          <cell r="C34">
            <v>7</v>
          </cell>
          <cell r="D34">
            <v>1</v>
          </cell>
          <cell r="E34">
            <v>0</v>
          </cell>
        </row>
      </sheetData>
      <sheetData sheetId="4">
        <row r="2">
          <cell r="B2" t="str">
            <v>HOWARDS GROVE TIGERS</v>
          </cell>
        </row>
        <row r="5">
          <cell r="B5" t="str">
            <v>TOM HANSEN</v>
          </cell>
          <cell r="N5">
            <v>15</v>
          </cell>
        </row>
        <row r="6">
          <cell r="B6" t="str">
            <v>GARRETT JAHNKE</v>
          </cell>
          <cell r="N6">
            <v>21.5</v>
          </cell>
        </row>
        <row r="7">
          <cell r="B7" t="str">
            <v>CHRIS NIEMANN</v>
          </cell>
          <cell r="N7">
            <v>24</v>
          </cell>
        </row>
        <row r="8">
          <cell r="B8" t="str">
            <v>COLE MCCRAW</v>
          </cell>
          <cell r="N8">
            <v>7</v>
          </cell>
        </row>
        <row r="9">
          <cell r="B9" t="str">
            <v>TYLER MYSZEWSKI</v>
          </cell>
          <cell r="N9">
            <v>3</v>
          </cell>
        </row>
        <row r="10">
          <cell r="B10" t="str">
            <v>TYSON ROTH</v>
          </cell>
          <cell r="N10">
            <v>0</v>
          </cell>
        </row>
        <row r="11">
          <cell r="B11" t="str">
            <v>HG7</v>
          </cell>
          <cell r="N11">
            <v>0</v>
          </cell>
        </row>
        <row r="12">
          <cell r="B12" t="str">
            <v>HG8</v>
          </cell>
          <cell r="N12">
            <v>0</v>
          </cell>
        </row>
        <row r="13">
          <cell r="B13" t="str">
            <v>HG9</v>
          </cell>
          <cell r="N13">
            <v>0</v>
          </cell>
        </row>
        <row r="14">
          <cell r="B14" t="str">
            <v>HG10</v>
          </cell>
          <cell r="N14">
            <v>0</v>
          </cell>
        </row>
        <row r="24">
          <cell r="B24" t="str">
            <v>HG7</v>
          </cell>
          <cell r="O24" t="e">
            <v>#DIV/0!</v>
          </cell>
        </row>
        <row r="25">
          <cell r="B25" t="str">
            <v>HG8</v>
          </cell>
          <cell r="O25" t="e">
            <v>#DIV/0!</v>
          </cell>
        </row>
        <row r="26">
          <cell r="B26" t="str">
            <v>HG9</v>
          </cell>
          <cell r="O26" t="e">
            <v>#DIV/0!</v>
          </cell>
        </row>
        <row r="27">
          <cell r="B27" t="str">
            <v>HG10</v>
          </cell>
          <cell r="O27" t="e">
            <v>#DIV/0!</v>
          </cell>
        </row>
        <row r="28">
          <cell r="O28">
            <v>181.23619047619047</v>
          </cell>
        </row>
        <row r="29">
          <cell r="O29">
            <v>189.73809523809524</v>
          </cell>
        </row>
        <row r="34">
          <cell r="C34">
            <v>6</v>
          </cell>
          <cell r="D34">
            <v>2</v>
          </cell>
          <cell r="E34">
            <v>0</v>
          </cell>
        </row>
      </sheetData>
      <sheetData sheetId="5">
        <row r="2">
          <cell r="B2" t="str">
            <v>KOHLER BLUE BOMBERS</v>
          </cell>
        </row>
        <row r="5">
          <cell r="B5" t="str">
            <v>LOGAN WILLIS</v>
          </cell>
          <cell r="N5">
            <v>38</v>
          </cell>
        </row>
        <row r="6">
          <cell r="B6" t="str">
            <v>NICK SCHEPPMANN</v>
          </cell>
          <cell r="N6">
            <v>16.5</v>
          </cell>
        </row>
        <row r="7">
          <cell r="B7" t="str">
            <v>DEREK EGBERT</v>
          </cell>
          <cell r="N7">
            <v>21.5</v>
          </cell>
        </row>
        <row r="8">
          <cell r="B8" t="str">
            <v>ANDREW BRYCE</v>
          </cell>
          <cell r="N8">
            <v>13.5</v>
          </cell>
        </row>
        <row r="9">
          <cell r="B9" t="str">
            <v>JESS DYKSTERHOUSE</v>
          </cell>
          <cell r="N9">
            <v>7</v>
          </cell>
        </row>
        <row r="10">
          <cell r="B10" t="str">
            <v>AMANDA EGBERT</v>
          </cell>
          <cell r="N10">
            <v>0</v>
          </cell>
        </row>
        <row r="11">
          <cell r="B11" t="str">
            <v>NATE TURES</v>
          </cell>
          <cell r="N11">
            <v>0</v>
          </cell>
        </row>
        <row r="12">
          <cell r="B12" t="str">
            <v>NICK PFRANG</v>
          </cell>
          <cell r="N12">
            <v>0</v>
          </cell>
        </row>
        <row r="13">
          <cell r="B13" t="str">
            <v>K9</v>
          </cell>
          <cell r="N13">
            <v>0</v>
          </cell>
        </row>
        <row r="14">
          <cell r="B14" t="str">
            <v>K10</v>
          </cell>
          <cell r="N14">
            <v>0</v>
          </cell>
        </row>
        <row r="24">
          <cell r="B24" t="str">
            <v>NATE TURES</v>
          </cell>
          <cell r="O24" t="e">
            <v>#DIV/0!</v>
          </cell>
        </row>
        <row r="25">
          <cell r="B25" t="str">
            <v>NICK PFRANG</v>
          </cell>
          <cell r="O25" t="e">
            <v>#DIV/0!</v>
          </cell>
        </row>
        <row r="26">
          <cell r="B26" t="str">
            <v>K9</v>
          </cell>
          <cell r="O26" t="e">
            <v>#DIV/0!</v>
          </cell>
        </row>
        <row r="27">
          <cell r="B27" t="str">
            <v>K10</v>
          </cell>
          <cell r="O27" t="e">
            <v>#DIV/0!</v>
          </cell>
        </row>
        <row r="28">
          <cell r="O28">
            <v>167.58626137463696</v>
          </cell>
        </row>
        <row r="29">
          <cell r="O29">
            <v>190.26939787028073</v>
          </cell>
        </row>
        <row r="34">
          <cell r="C34">
            <v>7</v>
          </cell>
          <cell r="D34">
            <v>1</v>
          </cell>
          <cell r="E34">
            <v>0</v>
          </cell>
        </row>
      </sheetData>
      <sheetData sheetId="6">
        <row r="2">
          <cell r="B2" t="str">
            <v>OOSTBURG DUTCHMEN</v>
          </cell>
        </row>
        <row r="5">
          <cell r="B5" t="str">
            <v>JOSH SMIES</v>
          </cell>
          <cell r="N5">
            <v>15.5</v>
          </cell>
        </row>
        <row r="6">
          <cell r="B6" t="str">
            <v>JOE SMIES</v>
          </cell>
          <cell r="N6">
            <v>21</v>
          </cell>
        </row>
        <row r="7">
          <cell r="B7" t="str">
            <v>RAY KOLOCEK</v>
          </cell>
          <cell r="N7">
            <v>19</v>
          </cell>
        </row>
        <row r="8">
          <cell r="B8" t="str">
            <v>JAROD TENPAS</v>
          </cell>
          <cell r="N8">
            <v>10.5</v>
          </cell>
        </row>
        <row r="9">
          <cell r="B9" t="str">
            <v>ALEX HUIBREGTSE</v>
          </cell>
          <cell r="N9">
            <v>2.5</v>
          </cell>
        </row>
        <row r="10">
          <cell r="B10" t="str">
            <v>LUKAS MEERDINK</v>
          </cell>
          <cell r="N10">
            <v>9</v>
          </cell>
        </row>
        <row r="11">
          <cell r="B11" t="str">
            <v>BRIAN LAMMERS</v>
          </cell>
          <cell r="N11">
            <v>0</v>
          </cell>
        </row>
        <row r="12">
          <cell r="B12" t="str">
            <v>OO8</v>
          </cell>
          <cell r="N12">
            <v>0</v>
          </cell>
        </row>
        <row r="13">
          <cell r="B13" t="str">
            <v>OO9</v>
          </cell>
          <cell r="N13">
            <v>0</v>
          </cell>
        </row>
        <row r="14">
          <cell r="B14" t="str">
            <v>OO10</v>
          </cell>
          <cell r="N14">
            <v>0</v>
          </cell>
        </row>
        <row r="25">
          <cell r="B25" t="str">
            <v>OO8</v>
          </cell>
          <cell r="O25" t="e">
            <v>#DIV/0!</v>
          </cell>
        </row>
        <row r="26">
          <cell r="B26" t="str">
            <v>OO9</v>
          </cell>
          <cell r="O26" t="e">
            <v>#DIV/0!</v>
          </cell>
        </row>
        <row r="27">
          <cell r="B27" t="str">
            <v>OO10</v>
          </cell>
          <cell r="O27" t="e">
            <v>#DIV/0!</v>
          </cell>
        </row>
        <row r="28">
          <cell r="O28">
            <v>178.30735802469138</v>
          </cell>
        </row>
        <row r="29">
          <cell r="O29">
            <v>187.79377777777779</v>
          </cell>
        </row>
        <row r="34">
          <cell r="C34">
            <v>6</v>
          </cell>
          <cell r="D34">
            <v>2</v>
          </cell>
          <cell r="E34">
            <v>0</v>
          </cell>
        </row>
      </sheetData>
      <sheetData sheetId="7">
        <row r="2">
          <cell r="B2" t="str">
            <v>OZAUKEE WARRIORS</v>
          </cell>
        </row>
        <row r="5">
          <cell r="B5" t="str">
            <v>AUSTIN BARES</v>
          </cell>
          <cell r="N5">
            <v>23.5</v>
          </cell>
        </row>
        <row r="6">
          <cell r="B6" t="str">
            <v>TYLER KLIPPEL</v>
          </cell>
          <cell r="N6">
            <v>9.5</v>
          </cell>
        </row>
        <row r="7">
          <cell r="B7" t="str">
            <v>NATHAN LeSAGE</v>
          </cell>
          <cell r="N7">
            <v>0.5</v>
          </cell>
        </row>
        <row r="8">
          <cell r="B8" t="str">
            <v>AVERY CLARK</v>
          </cell>
          <cell r="N8">
            <v>1.5</v>
          </cell>
        </row>
        <row r="9">
          <cell r="B9" t="str">
            <v>MITCH MEEUSWEN</v>
          </cell>
          <cell r="N9">
            <v>0</v>
          </cell>
        </row>
        <row r="10">
          <cell r="B10" t="str">
            <v>GRANT KLAS</v>
          </cell>
          <cell r="N10">
            <v>2.5</v>
          </cell>
        </row>
        <row r="11">
          <cell r="B11" t="str">
            <v>OZ7</v>
          </cell>
          <cell r="N11">
            <v>0</v>
          </cell>
        </row>
        <row r="12">
          <cell r="B12" t="str">
            <v>OZ8</v>
          </cell>
          <cell r="N12">
            <v>0</v>
          </cell>
        </row>
        <row r="13">
          <cell r="B13" t="str">
            <v>OZ9</v>
          </cell>
          <cell r="N13">
            <v>0</v>
          </cell>
        </row>
        <row r="14">
          <cell r="B14" t="str">
            <v>OZ10</v>
          </cell>
          <cell r="N14">
            <v>0</v>
          </cell>
        </row>
        <row r="24">
          <cell r="B24" t="str">
            <v>OZ7</v>
          </cell>
          <cell r="O24" t="e">
            <v>#DIV/0!</v>
          </cell>
        </row>
        <row r="25">
          <cell r="B25" t="str">
            <v>OZ8</v>
          </cell>
          <cell r="O25" t="e">
            <v>#DIV/0!</v>
          </cell>
        </row>
        <row r="26">
          <cell r="B26" t="str">
            <v>OZ9</v>
          </cell>
          <cell r="O26" t="e">
            <v>#DIV/0!</v>
          </cell>
        </row>
        <row r="27">
          <cell r="B27" t="str">
            <v>OZ10</v>
          </cell>
          <cell r="O27" t="e">
            <v>#DIV/0!</v>
          </cell>
        </row>
        <row r="28">
          <cell r="O28">
            <v>200.03912855740924</v>
          </cell>
        </row>
        <row r="29">
          <cell r="O29">
            <v>188.54173895976447</v>
          </cell>
        </row>
        <row r="34">
          <cell r="C34">
            <v>1</v>
          </cell>
          <cell r="D34">
            <v>7</v>
          </cell>
          <cell r="E34">
            <v>0</v>
          </cell>
        </row>
      </sheetData>
      <sheetData sheetId="8">
        <row r="2">
          <cell r="B2" t="str">
            <v>RANDOM LAKE RAMS</v>
          </cell>
        </row>
        <row r="5">
          <cell r="B5" t="str">
            <v>JAKE SCHWAN</v>
          </cell>
          <cell r="N5">
            <v>10</v>
          </cell>
        </row>
        <row r="6">
          <cell r="B6" t="str">
            <v>JACOB COEUR</v>
          </cell>
          <cell r="N6">
            <v>15.5</v>
          </cell>
        </row>
        <row r="7">
          <cell r="B7" t="str">
            <v>REID RUMACK</v>
          </cell>
          <cell r="N7">
            <v>15</v>
          </cell>
        </row>
        <row r="8">
          <cell r="B8" t="str">
            <v>ALEX RATHKE</v>
          </cell>
          <cell r="N8">
            <v>8</v>
          </cell>
        </row>
        <row r="9">
          <cell r="B9" t="str">
            <v>NICOLE PAULUS</v>
          </cell>
          <cell r="N9">
            <v>2</v>
          </cell>
        </row>
        <row r="10">
          <cell r="B10" t="str">
            <v>TANNER KLEIN</v>
          </cell>
          <cell r="N10">
            <v>0</v>
          </cell>
        </row>
        <row r="11">
          <cell r="B11" t="str">
            <v>BRANDON STEVENS</v>
          </cell>
          <cell r="N11">
            <v>4</v>
          </cell>
        </row>
        <row r="12">
          <cell r="B12" t="str">
            <v>RL8</v>
          </cell>
          <cell r="N12">
            <v>0</v>
          </cell>
        </row>
        <row r="13">
          <cell r="B13" t="str">
            <v>RL9</v>
          </cell>
          <cell r="N13">
            <v>0</v>
          </cell>
        </row>
        <row r="14">
          <cell r="B14" t="str">
            <v>RL10</v>
          </cell>
          <cell r="N14">
            <v>0</v>
          </cell>
        </row>
        <row r="25">
          <cell r="B25" t="str">
            <v>RL8</v>
          </cell>
          <cell r="O25" t="e">
            <v>#DIV/0!</v>
          </cell>
        </row>
        <row r="26">
          <cell r="B26" t="str">
            <v>RL9</v>
          </cell>
          <cell r="O26" t="e">
            <v>#DIV/0!</v>
          </cell>
        </row>
        <row r="27">
          <cell r="B27" t="str">
            <v>RL10</v>
          </cell>
          <cell r="O27" t="e">
            <v>#DIV/0!</v>
          </cell>
        </row>
        <row r="28">
          <cell r="O28">
            <v>190.08701461377871</v>
          </cell>
        </row>
        <row r="29">
          <cell r="O29">
            <v>190.65319415448852</v>
          </cell>
        </row>
        <row r="34">
          <cell r="C34">
            <v>3</v>
          </cell>
          <cell r="D34">
            <v>5</v>
          </cell>
          <cell r="E34">
            <v>0</v>
          </cell>
        </row>
      </sheetData>
      <sheetData sheetId="9">
        <row r="2">
          <cell r="B2" t="str">
            <v>SHEBOYGAN CHRISTIAN EAGLES</v>
          </cell>
        </row>
        <row r="5">
          <cell r="B5" t="str">
            <v>ZACH WINKEL</v>
          </cell>
          <cell r="N5">
            <v>5</v>
          </cell>
        </row>
        <row r="6">
          <cell r="B6" t="str">
            <v>JAMES RASMUSSEN</v>
          </cell>
          <cell r="N6">
            <v>8.5</v>
          </cell>
        </row>
        <row r="7">
          <cell r="B7" t="str">
            <v>GARRET KLOMPENHOUWER</v>
          </cell>
          <cell r="N7">
            <v>16.5</v>
          </cell>
        </row>
        <row r="8">
          <cell r="B8" t="str">
            <v>EDDIE WINDSOR</v>
          </cell>
          <cell r="N8">
            <v>0</v>
          </cell>
        </row>
        <row r="9">
          <cell r="B9" t="str">
            <v>JOSH STECKER</v>
          </cell>
          <cell r="N9">
            <v>8.5</v>
          </cell>
        </row>
        <row r="10">
          <cell r="B10" t="str">
            <v>JEROD DENNING</v>
          </cell>
          <cell r="N10">
            <v>5</v>
          </cell>
        </row>
        <row r="11">
          <cell r="B11" t="str">
            <v>THAD COULIS</v>
          </cell>
          <cell r="N11">
            <v>8</v>
          </cell>
        </row>
        <row r="12">
          <cell r="B12" t="str">
            <v>SC8</v>
          </cell>
          <cell r="N12">
            <v>0</v>
          </cell>
        </row>
        <row r="13">
          <cell r="B13" t="str">
            <v>SC9</v>
          </cell>
          <cell r="N13">
            <v>0</v>
          </cell>
        </row>
        <row r="14">
          <cell r="B14" t="str">
            <v>SC10</v>
          </cell>
          <cell r="N14">
            <v>0</v>
          </cell>
        </row>
        <row r="25">
          <cell r="B25" t="str">
            <v>SC8</v>
          </cell>
          <cell r="O25" t="e">
            <v>#DIV/0!</v>
          </cell>
        </row>
        <row r="26">
          <cell r="B26" t="str">
            <v>SC9</v>
          </cell>
          <cell r="O26" t="e">
            <v>#DIV/0!</v>
          </cell>
        </row>
        <row r="27">
          <cell r="B27" t="str">
            <v>SC10</v>
          </cell>
          <cell r="O27" t="e">
            <v>#DIV/0!</v>
          </cell>
        </row>
        <row r="28">
          <cell r="O28">
            <v>190.58068718967229</v>
          </cell>
        </row>
        <row r="29">
          <cell r="O29">
            <v>185.51756901688182</v>
          </cell>
        </row>
        <row r="34">
          <cell r="C34">
            <v>4</v>
          </cell>
          <cell r="D34">
            <v>4</v>
          </cell>
          <cell r="E34">
            <v>0</v>
          </cell>
        </row>
      </sheetData>
      <sheetData sheetId="10">
        <row r="2">
          <cell r="B2" t="str">
            <v>SHEBOYGAN LUTHERAN CRUSADERS</v>
          </cell>
        </row>
        <row r="5">
          <cell r="B5" t="str">
            <v>NATE HASENSTEIN</v>
          </cell>
          <cell r="N5">
            <v>15.5</v>
          </cell>
        </row>
        <row r="6">
          <cell r="B6" t="str">
            <v>BEN LEIBHAM</v>
          </cell>
          <cell r="N6">
            <v>7.5</v>
          </cell>
        </row>
        <row r="7">
          <cell r="B7" t="str">
            <v>BEN YURK</v>
          </cell>
          <cell r="N7">
            <v>0</v>
          </cell>
        </row>
        <row r="8">
          <cell r="B8" t="str">
            <v>LOGAN JONES</v>
          </cell>
          <cell r="N8">
            <v>0</v>
          </cell>
        </row>
        <row r="9">
          <cell r="B9" t="str">
            <v>ROBERT SCHUMANN</v>
          </cell>
          <cell r="N9">
            <v>0</v>
          </cell>
        </row>
        <row r="10">
          <cell r="B10" t="str">
            <v>JACOB BERG</v>
          </cell>
          <cell r="N10">
            <v>0</v>
          </cell>
        </row>
        <row r="11">
          <cell r="B11" t="str">
            <v>JOHN NAVIS</v>
          </cell>
          <cell r="N11">
            <v>0</v>
          </cell>
        </row>
        <row r="12">
          <cell r="B12" t="str">
            <v>SL8</v>
          </cell>
          <cell r="N12">
            <v>0</v>
          </cell>
        </row>
        <row r="13">
          <cell r="B13" t="str">
            <v>SL9</v>
          </cell>
          <cell r="N13">
            <v>0</v>
          </cell>
        </row>
        <row r="14">
          <cell r="B14" t="str">
            <v>SL10</v>
          </cell>
          <cell r="N14">
            <v>0</v>
          </cell>
        </row>
        <row r="25">
          <cell r="B25" t="str">
            <v>SL8</v>
          </cell>
          <cell r="O25" t="e">
            <v>#DIV/0!</v>
          </cell>
        </row>
        <row r="26">
          <cell r="B26" t="str">
            <v>SL9</v>
          </cell>
          <cell r="O26" t="e">
            <v>#DIV/0!</v>
          </cell>
        </row>
        <row r="27">
          <cell r="B27" t="str">
            <v>SL10</v>
          </cell>
          <cell r="O27" t="e">
            <v>#DIV/0!</v>
          </cell>
        </row>
        <row r="28">
          <cell r="O28">
            <v>201.71995247524754</v>
          </cell>
        </row>
        <row r="29">
          <cell r="O29">
            <v>175.83512079207921</v>
          </cell>
        </row>
        <row r="34">
          <cell r="C34">
            <v>0</v>
          </cell>
          <cell r="D34">
            <v>8</v>
          </cell>
          <cell r="E34">
            <v>0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 STANDINGS"/>
      <sheetName val="Individual Conference Leaders"/>
      <sheetName val="CGrove"/>
      <sheetName val="ELAKE"/>
      <sheetName val="HGrove"/>
      <sheetName val="Kohler"/>
      <sheetName val="Oostburg"/>
      <sheetName val="Ozaukee"/>
      <sheetName val="RLake"/>
      <sheetName val="SChristian"/>
      <sheetName val="SLutheran"/>
      <sheetName val="CLC Dual Meets"/>
      <sheetName val="Sheet1"/>
    </sheetNames>
    <sheetDataSet>
      <sheetData sheetId="0"/>
      <sheetData sheetId="1"/>
      <sheetData sheetId="2">
        <row r="18">
          <cell r="B18" t="str">
            <v>ISAIAH BAUER</v>
          </cell>
          <cell r="O18">
            <v>41.874926365795716</v>
          </cell>
        </row>
        <row r="19">
          <cell r="B19" t="str">
            <v>JUSTIN OBBINK</v>
          </cell>
          <cell r="O19">
            <v>43.712033782000518</v>
          </cell>
        </row>
        <row r="20">
          <cell r="B20" t="str">
            <v>JON MEERDINK</v>
          </cell>
          <cell r="O20">
            <v>54.006992874109258</v>
          </cell>
        </row>
        <row r="21">
          <cell r="B21" t="str">
            <v>STUART FRIBERG</v>
          </cell>
          <cell r="O21">
            <v>50.39242438638162</v>
          </cell>
        </row>
        <row r="22">
          <cell r="B22" t="str">
            <v>WILL DeBLAEY</v>
          </cell>
          <cell r="O22">
            <v>51.967087885985741</v>
          </cell>
        </row>
        <row r="23">
          <cell r="B23" t="str">
            <v>BRETT MICHAELS</v>
          </cell>
          <cell r="O23">
            <v>60.126707838479803</v>
          </cell>
        </row>
        <row r="26">
          <cell r="B26" t="str">
            <v>CG9</v>
          </cell>
          <cell r="O26">
            <v>57.549985748218518</v>
          </cell>
        </row>
        <row r="27">
          <cell r="B27" t="str">
            <v>CG10</v>
          </cell>
          <cell r="O27">
            <v>66.139059382422801</v>
          </cell>
        </row>
      </sheetData>
      <sheetData sheetId="3">
        <row r="18">
          <cell r="B18" t="str">
            <v>OLLIE SADIQ</v>
          </cell>
          <cell r="O18">
            <v>40.551338666666666</v>
          </cell>
        </row>
        <row r="19">
          <cell r="B19" t="str">
            <v>ANTONIO BETT</v>
          </cell>
          <cell r="O19">
            <v>43.636991999999999</v>
          </cell>
        </row>
        <row r="20">
          <cell r="B20" t="str">
            <v>DEREK WEISS</v>
          </cell>
          <cell r="O20">
            <v>46.626218666666659</v>
          </cell>
        </row>
        <row r="21">
          <cell r="B21" t="str">
            <v>ELLIOT VAN OSS</v>
          </cell>
          <cell r="O21">
            <v>48.193151999999998</v>
          </cell>
        </row>
        <row r="22">
          <cell r="B22" t="str">
            <v>JAKE SHOVAN</v>
          </cell>
          <cell r="O22">
            <v>47.590485333333334</v>
          </cell>
        </row>
      </sheetData>
      <sheetData sheetId="4">
        <row r="18">
          <cell r="B18" t="str">
            <v>TOM HANSEN</v>
          </cell>
          <cell r="O18">
            <v>44.707591666666666</v>
          </cell>
        </row>
        <row r="19">
          <cell r="B19" t="str">
            <v>GARRETT JAHNKE</v>
          </cell>
          <cell r="O19">
            <v>43.106758333333332</v>
          </cell>
        </row>
        <row r="20">
          <cell r="B20" t="str">
            <v>CHRIS NIEMANN</v>
          </cell>
          <cell r="O20">
            <v>43.200924999999998</v>
          </cell>
        </row>
        <row r="21">
          <cell r="B21" t="str">
            <v>COLE MCCRAW</v>
          </cell>
          <cell r="O21">
            <v>46.779258333333331</v>
          </cell>
        </row>
        <row r="22">
          <cell r="B22" t="str">
            <v>TYLER MYSZEWSKI</v>
          </cell>
          <cell r="O22">
            <v>51.110924999999995</v>
          </cell>
        </row>
        <row r="23">
          <cell r="B23" t="str">
            <v>TYSON ROTH</v>
          </cell>
          <cell r="O23">
            <v>56.195924999999995</v>
          </cell>
        </row>
      </sheetData>
      <sheetData sheetId="5">
        <row r="18">
          <cell r="B18" t="str">
            <v>LOGAN WILLIS</v>
          </cell>
          <cell r="O18">
            <v>38.635108045977006</v>
          </cell>
        </row>
        <row r="19">
          <cell r="B19" t="str">
            <v>NICK SCHEPPMANN</v>
          </cell>
          <cell r="O19">
            <v>41.440625287356319</v>
          </cell>
        </row>
        <row r="20">
          <cell r="B20" t="str">
            <v>DEREK EGBERT</v>
          </cell>
          <cell r="O20">
            <v>41.752349425287349</v>
          </cell>
        </row>
        <row r="21">
          <cell r="B21" t="str">
            <v>ANDREW BRYCE</v>
          </cell>
          <cell r="O21">
            <v>43.507240868454659</v>
          </cell>
        </row>
        <row r="22">
          <cell r="B22" t="str">
            <v>JESS DYKSTERHOUSE</v>
          </cell>
          <cell r="O22">
            <v>44.615593358876112</v>
          </cell>
        </row>
        <row r="23">
          <cell r="B23" t="str">
            <v>AMANDA EGBERT</v>
          </cell>
          <cell r="O23">
            <v>50.064993103448273</v>
          </cell>
        </row>
      </sheetData>
      <sheetData sheetId="6">
        <row r="18">
          <cell r="B18" t="str">
            <v>JOSH SMIES</v>
          </cell>
          <cell r="O18">
            <v>44.101118971061091</v>
          </cell>
        </row>
        <row r="19">
          <cell r="B19" t="str">
            <v>JOE SMIES</v>
          </cell>
          <cell r="O19">
            <v>43.229093247588423</v>
          </cell>
        </row>
        <row r="20">
          <cell r="B20" t="str">
            <v>RAY KOLOCEK</v>
          </cell>
          <cell r="O20">
            <v>43.616660235798498</v>
          </cell>
        </row>
        <row r="21">
          <cell r="B21" t="str">
            <v>JAROD TENPAS</v>
          </cell>
          <cell r="O21">
            <v>45.409157556270095</v>
          </cell>
        </row>
        <row r="22">
          <cell r="B22" t="str">
            <v>ALEX HUIBREGTSE</v>
          </cell>
          <cell r="O22">
            <v>49.18793569131833</v>
          </cell>
        </row>
        <row r="23">
          <cell r="B23" t="str">
            <v>LUKAS MEERDINK</v>
          </cell>
          <cell r="O23">
            <v>44.474844281120809</v>
          </cell>
        </row>
        <row r="24">
          <cell r="B24" t="str">
            <v>BRIAN LAMMERS</v>
          </cell>
          <cell r="O24">
            <v>52.821376205787779</v>
          </cell>
        </row>
      </sheetData>
      <sheetData sheetId="7">
        <row r="18">
          <cell r="B18" t="str">
            <v>AUSTIN BARES</v>
          </cell>
          <cell r="O18">
            <v>44.160974954815387</v>
          </cell>
        </row>
        <row r="19">
          <cell r="B19" t="str">
            <v>TYLER KLIPPEL</v>
          </cell>
          <cell r="O19">
            <v>49.669469661760907</v>
          </cell>
        </row>
        <row r="20">
          <cell r="B20" t="str">
            <v>NATHAN LeSAGE</v>
          </cell>
          <cell r="O20">
            <v>52.256995020471386</v>
          </cell>
        </row>
        <row r="21">
          <cell r="B21" t="str">
            <v>AVERY CLARK</v>
          </cell>
          <cell r="O21">
            <v>51.443391686031497</v>
          </cell>
        </row>
        <row r="22">
          <cell r="B22" t="str">
            <v>MITCH MEEUSWEN</v>
          </cell>
          <cell r="O22">
            <v>57.418707978311382</v>
          </cell>
        </row>
        <row r="23">
          <cell r="B23" t="str">
            <v>GRANT KLAS</v>
          </cell>
          <cell r="O23">
            <v>50.171302865995344</v>
          </cell>
        </row>
      </sheetData>
      <sheetData sheetId="8">
        <row r="18">
          <cell r="B18" t="str">
            <v>JAKE SCHWAN</v>
          </cell>
          <cell r="O18">
            <v>48.045493766937668</v>
          </cell>
        </row>
        <row r="19">
          <cell r="B19" t="str">
            <v>JACOB COEUR</v>
          </cell>
          <cell r="O19">
            <v>45.595629268292683</v>
          </cell>
        </row>
        <row r="20">
          <cell r="B20" t="str">
            <v>REID RUMACK</v>
          </cell>
          <cell r="O20">
            <v>45.485385365853652</v>
          </cell>
        </row>
        <row r="21">
          <cell r="B21" t="str">
            <v>ALEX RATHKE</v>
          </cell>
          <cell r="O21">
            <v>46.771564227642273</v>
          </cell>
        </row>
        <row r="22">
          <cell r="B22" t="str">
            <v>NICOLE PAULUS</v>
          </cell>
          <cell r="O22">
            <v>50.691347425474248</v>
          </cell>
        </row>
        <row r="23">
          <cell r="B23" t="str">
            <v>TANNER KLEIN</v>
          </cell>
          <cell r="O23">
            <v>51.769287804878047</v>
          </cell>
        </row>
        <row r="24">
          <cell r="B24" t="str">
            <v>BRANDON STEVENS</v>
          </cell>
          <cell r="O24">
            <v>47.359531707317068</v>
          </cell>
        </row>
      </sheetData>
      <sheetData sheetId="9">
        <row r="18">
          <cell r="B18" t="str">
            <v>ZACH WINKEL</v>
          </cell>
          <cell r="O18">
            <v>48.784637998436274</v>
          </cell>
        </row>
        <row r="19">
          <cell r="B19" t="str">
            <v>JAMES RASMUSSEN</v>
          </cell>
          <cell r="O19">
            <v>47.842235079489178</v>
          </cell>
        </row>
        <row r="20">
          <cell r="B20" t="str">
            <v>GARRET KLOMPENHOUWER</v>
          </cell>
          <cell r="O20">
            <v>45.957429241594994</v>
          </cell>
        </row>
        <row r="21">
          <cell r="B21" t="str">
            <v>EDDIE WINDSOR</v>
          </cell>
          <cell r="O21">
            <v>51.0464050039093</v>
          </cell>
        </row>
        <row r="22">
          <cell r="B22" t="str">
            <v>JOSH STECKER</v>
          </cell>
          <cell r="O22">
            <v>48.017252764436499</v>
          </cell>
        </row>
        <row r="23">
          <cell r="B23" t="str">
            <v>JEROD DENNING</v>
          </cell>
          <cell r="O23">
            <v>48.138418854015406</v>
          </cell>
        </row>
        <row r="24">
          <cell r="B24" t="str">
            <v>THAD COULIS</v>
          </cell>
          <cell r="O24">
            <v>45.109266614542605</v>
          </cell>
        </row>
      </sheetData>
      <sheetData sheetId="10">
        <row r="18">
          <cell r="B18" t="str">
            <v>NATE HASENSTEIN</v>
          </cell>
          <cell r="O18">
            <v>44.435184310229552</v>
          </cell>
        </row>
        <row r="19">
          <cell r="B19" t="str">
            <v>BEN LEIBHAM</v>
          </cell>
          <cell r="O19">
            <v>47.175188767550701</v>
          </cell>
        </row>
        <row r="20">
          <cell r="B20" t="str">
            <v>BEN YURK</v>
          </cell>
          <cell r="O20">
            <v>52.5343151326053</v>
          </cell>
        </row>
        <row r="21">
          <cell r="B21" t="str">
            <v>LOGAN JONES</v>
          </cell>
          <cell r="O21">
            <v>53.259610430131488</v>
          </cell>
        </row>
        <row r="22">
          <cell r="B22" t="str">
            <v>ROBERT SCHUMANN</v>
          </cell>
          <cell r="O22">
            <v>59.867856474258971</v>
          </cell>
        </row>
        <row r="23">
          <cell r="B23" t="str">
            <v>JACOB BERG</v>
          </cell>
          <cell r="O23">
            <v>54.649759750390018</v>
          </cell>
        </row>
        <row r="24">
          <cell r="B24" t="str">
            <v>JOHN NAVIS</v>
          </cell>
          <cell r="O24">
            <v>50.630414976599063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11"/>
  <sheetViews>
    <sheetView topLeftCell="A21" zoomScale="75" zoomScaleNormal="75" workbookViewId="0">
      <selection activeCell="Y1" sqref="Y1"/>
    </sheetView>
  </sheetViews>
  <sheetFormatPr defaultRowHeight="15"/>
  <cols>
    <col min="1" max="1" width="2.7109375" customWidth="1"/>
    <col min="2" max="2" width="9.140625" customWidth="1"/>
    <col min="3" max="3" width="40" customWidth="1"/>
    <col min="4" max="4" width="8.140625" customWidth="1"/>
    <col min="5" max="13" width="6.7109375" style="88" customWidth="1"/>
    <col min="14" max="14" width="9" style="88" customWidth="1"/>
    <col min="15" max="15" width="6.7109375" style="89" customWidth="1"/>
    <col min="16" max="23" width="6.7109375" customWidth="1"/>
    <col min="24" max="24" width="10.85546875" customWidth="1"/>
    <col min="25" max="25" width="12.5703125" customWidth="1"/>
    <col min="26" max="26" width="3.7109375" style="105" customWidth="1"/>
    <col min="27" max="44" width="2.7109375" style="90" hidden="1" customWidth="1"/>
    <col min="45" max="45" width="9.140625" style="90"/>
    <col min="51" max="104" width="2.7109375" style="90" hidden="1" customWidth="1"/>
    <col min="105" max="105" width="12.5703125" customWidth="1"/>
    <col min="106" max="106" width="12.85546875" customWidth="1"/>
    <col min="107" max="107" width="12.5703125" customWidth="1"/>
    <col min="108" max="108" width="2.85546875" customWidth="1"/>
    <col min="257" max="257" width="2.7109375" customWidth="1"/>
    <col min="258" max="258" width="9.140625" customWidth="1"/>
    <col min="259" max="259" width="29.7109375" customWidth="1"/>
    <col min="260" max="260" width="8.140625" customWidth="1"/>
    <col min="261" max="269" width="4.7109375" customWidth="1"/>
    <col min="270" max="270" width="7.7109375" customWidth="1"/>
    <col min="271" max="279" width="4.7109375" customWidth="1"/>
    <col min="282" max="282" width="3.7109375" customWidth="1"/>
    <col min="283" max="300" width="0" hidden="1" customWidth="1"/>
    <col min="307" max="360" width="0" hidden="1" customWidth="1"/>
    <col min="361" max="361" width="12.5703125" customWidth="1"/>
    <col min="362" max="362" width="12.85546875" customWidth="1"/>
    <col min="363" max="363" width="12.5703125" customWidth="1"/>
    <col min="364" max="364" width="2.85546875" customWidth="1"/>
    <col min="513" max="513" width="2.7109375" customWidth="1"/>
    <col min="514" max="514" width="9.140625" customWidth="1"/>
    <col min="515" max="515" width="29.7109375" customWidth="1"/>
    <col min="516" max="516" width="8.140625" customWidth="1"/>
    <col min="517" max="525" width="4.7109375" customWidth="1"/>
    <col min="526" max="526" width="7.7109375" customWidth="1"/>
    <col min="527" max="535" width="4.7109375" customWidth="1"/>
    <col min="538" max="538" width="3.7109375" customWidth="1"/>
    <col min="539" max="556" width="0" hidden="1" customWidth="1"/>
    <col min="563" max="616" width="0" hidden="1" customWidth="1"/>
    <col min="617" max="617" width="12.5703125" customWidth="1"/>
    <col min="618" max="618" width="12.85546875" customWidth="1"/>
    <col min="619" max="619" width="12.5703125" customWidth="1"/>
    <col min="620" max="620" width="2.85546875" customWidth="1"/>
    <col min="769" max="769" width="2.7109375" customWidth="1"/>
    <col min="770" max="770" width="9.140625" customWidth="1"/>
    <col min="771" max="771" width="29.7109375" customWidth="1"/>
    <col min="772" max="772" width="8.140625" customWidth="1"/>
    <col min="773" max="781" width="4.7109375" customWidth="1"/>
    <col min="782" max="782" width="7.7109375" customWidth="1"/>
    <col min="783" max="791" width="4.7109375" customWidth="1"/>
    <col min="794" max="794" width="3.7109375" customWidth="1"/>
    <col min="795" max="812" width="0" hidden="1" customWidth="1"/>
    <col min="819" max="872" width="0" hidden="1" customWidth="1"/>
    <col min="873" max="873" width="12.5703125" customWidth="1"/>
    <col min="874" max="874" width="12.85546875" customWidth="1"/>
    <col min="875" max="875" width="12.5703125" customWidth="1"/>
    <col min="876" max="876" width="2.85546875" customWidth="1"/>
    <col min="1025" max="1025" width="2.7109375" customWidth="1"/>
    <col min="1026" max="1026" width="9.140625" customWidth="1"/>
    <col min="1027" max="1027" width="29.7109375" customWidth="1"/>
    <col min="1028" max="1028" width="8.140625" customWidth="1"/>
    <col min="1029" max="1037" width="4.7109375" customWidth="1"/>
    <col min="1038" max="1038" width="7.7109375" customWidth="1"/>
    <col min="1039" max="1047" width="4.7109375" customWidth="1"/>
    <col min="1050" max="1050" width="3.7109375" customWidth="1"/>
    <col min="1051" max="1068" width="0" hidden="1" customWidth="1"/>
    <col min="1075" max="1128" width="0" hidden="1" customWidth="1"/>
    <col min="1129" max="1129" width="12.5703125" customWidth="1"/>
    <col min="1130" max="1130" width="12.85546875" customWidth="1"/>
    <col min="1131" max="1131" width="12.5703125" customWidth="1"/>
    <col min="1132" max="1132" width="2.85546875" customWidth="1"/>
    <col min="1281" max="1281" width="2.7109375" customWidth="1"/>
    <col min="1282" max="1282" width="9.140625" customWidth="1"/>
    <col min="1283" max="1283" width="29.7109375" customWidth="1"/>
    <col min="1284" max="1284" width="8.140625" customWidth="1"/>
    <col min="1285" max="1293" width="4.7109375" customWidth="1"/>
    <col min="1294" max="1294" width="7.7109375" customWidth="1"/>
    <col min="1295" max="1303" width="4.7109375" customWidth="1"/>
    <col min="1306" max="1306" width="3.7109375" customWidth="1"/>
    <col min="1307" max="1324" width="0" hidden="1" customWidth="1"/>
    <col min="1331" max="1384" width="0" hidden="1" customWidth="1"/>
    <col min="1385" max="1385" width="12.5703125" customWidth="1"/>
    <col min="1386" max="1386" width="12.85546875" customWidth="1"/>
    <col min="1387" max="1387" width="12.5703125" customWidth="1"/>
    <col min="1388" max="1388" width="2.85546875" customWidth="1"/>
    <col min="1537" max="1537" width="2.7109375" customWidth="1"/>
    <col min="1538" max="1538" width="9.140625" customWidth="1"/>
    <col min="1539" max="1539" width="29.7109375" customWidth="1"/>
    <col min="1540" max="1540" width="8.140625" customWidth="1"/>
    <col min="1541" max="1549" width="4.7109375" customWidth="1"/>
    <col min="1550" max="1550" width="7.7109375" customWidth="1"/>
    <col min="1551" max="1559" width="4.7109375" customWidth="1"/>
    <col min="1562" max="1562" width="3.7109375" customWidth="1"/>
    <col min="1563" max="1580" width="0" hidden="1" customWidth="1"/>
    <col min="1587" max="1640" width="0" hidden="1" customWidth="1"/>
    <col min="1641" max="1641" width="12.5703125" customWidth="1"/>
    <col min="1642" max="1642" width="12.85546875" customWidth="1"/>
    <col min="1643" max="1643" width="12.5703125" customWidth="1"/>
    <col min="1644" max="1644" width="2.85546875" customWidth="1"/>
    <col min="1793" max="1793" width="2.7109375" customWidth="1"/>
    <col min="1794" max="1794" width="9.140625" customWidth="1"/>
    <col min="1795" max="1795" width="29.7109375" customWidth="1"/>
    <col min="1796" max="1796" width="8.140625" customWidth="1"/>
    <col min="1797" max="1805" width="4.7109375" customWidth="1"/>
    <col min="1806" max="1806" width="7.7109375" customWidth="1"/>
    <col min="1807" max="1815" width="4.7109375" customWidth="1"/>
    <col min="1818" max="1818" width="3.7109375" customWidth="1"/>
    <col min="1819" max="1836" width="0" hidden="1" customWidth="1"/>
    <col min="1843" max="1896" width="0" hidden="1" customWidth="1"/>
    <col min="1897" max="1897" width="12.5703125" customWidth="1"/>
    <col min="1898" max="1898" width="12.85546875" customWidth="1"/>
    <col min="1899" max="1899" width="12.5703125" customWidth="1"/>
    <col min="1900" max="1900" width="2.85546875" customWidth="1"/>
    <col min="2049" max="2049" width="2.7109375" customWidth="1"/>
    <col min="2050" max="2050" width="9.140625" customWidth="1"/>
    <col min="2051" max="2051" width="29.7109375" customWidth="1"/>
    <col min="2052" max="2052" width="8.140625" customWidth="1"/>
    <col min="2053" max="2061" width="4.7109375" customWidth="1"/>
    <col min="2062" max="2062" width="7.7109375" customWidth="1"/>
    <col min="2063" max="2071" width="4.7109375" customWidth="1"/>
    <col min="2074" max="2074" width="3.7109375" customWidth="1"/>
    <col min="2075" max="2092" width="0" hidden="1" customWidth="1"/>
    <col min="2099" max="2152" width="0" hidden="1" customWidth="1"/>
    <col min="2153" max="2153" width="12.5703125" customWidth="1"/>
    <col min="2154" max="2154" width="12.85546875" customWidth="1"/>
    <col min="2155" max="2155" width="12.5703125" customWidth="1"/>
    <col min="2156" max="2156" width="2.85546875" customWidth="1"/>
    <col min="2305" max="2305" width="2.7109375" customWidth="1"/>
    <col min="2306" max="2306" width="9.140625" customWidth="1"/>
    <col min="2307" max="2307" width="29.7109375" customWidth="1"/>
    <col min="2308" max="2308" width="8.140625" customWidth="1"/>
    <col min="2309" max="2317" width="4.7109375" customWidth="1"/>
    <col min="2318" max="2318" width="7.7109375" customWidth="1"/>
    <col min="2319" max="2327" width="4.7109375" customWidth="1"/>
    <col min="2330" max="2330" width="3.7109375" customWidth="1"/>
    <col min="2331" max="2348" width="0" hidden="1" customWidth="1"/>
    <col min="2355" max="2408" width="0" hidden="1" customWidth="1"/>
    <col min="2409" max="2409" width="12.5703125" customWidth="1"/>
    <col min="2410" max="2410" width="12.85546875" customWidth="1"/>
    <col min="2411" max="2411" width="12.5703125" customWidth="1"/>
    <col min="2412" max="2412" width="2.85546875" customWidth="1"/>
    <col min="2561" max="2561" width="2.7109375" customWidth="1"/>
    <col min="2562" max="2562" width="9.140625" customWidth="1"/>
    <col min="2563" max="2563" width="29.7109375" customWidth="1"/>
    <col min="2564" max="2564" width="8.140625" customWidth="1"/>
    <col min="2565" max="2573" width="4.7109375" customWidth="1"/>
    <col min="2574" max="2574" width="7.7109375" customWidth="1"/>
    <col min="2575" max="2583" width="4.7109375" customWidth="1"/>
    <col min="2586" max="2586" width="3.7109375" customWidth="1"/>
    <col min="2587" max="2604" width="0" hidden="1" customWidth="1"/>
    <col min="2611" max="2664" width="0" hidden="1" customWidth="1"/>
    <col min="2665" max="2665" width="12.5703125" customWidth="1"/>
    <col min="2666" max="2666" width="12.85546875" customWidth="1"/>
    <col min="2667" max="2667" width="12.5703125" customWidth="1"/>
    <col min="2668" max="2668" width="2.85546875" customWidth="1"/>
    <col min="2817" max="2817" width="2.7109375" customWidth="1"/>
    <col min="2818" max="2818" width="9.140625" customWidth="1"/>
    <col min="2819" max="2819" width="29.7109375" customWidth="1"/>
    <col min="2820" max="2820" width="8.140625" customWidth="1"/>
    <col min="2821" max="2829" width="4.7109375" customWidth="1"/>
    <col min="2830" max="2830" width="7.7109375" customWidth="1"/>
    <col min="2831" max="2839" width="4.7109375" customWidth="1"/>
    <col min="2842" max="2842" width="3.7109375" customWidth="1"/>
    <col min="2843" max="2860" width="0" hidden="1" customWidth="1"/>
    <col min="2867" max="2920" width="0" hidden="1" customWidth="1"/>
    <col min="2921" max="2921" width="12.5703125" customWidth="1"/>
    <col min="2922" max="2922" width="12.85546875" customWidth="1"/>
    <col min="2923" max="2923" width="12.5703125" customWidth="1"/>
    <col min="2924" max="2924" width="2.85546875" customWidth="1"/>
    <col min="3073" max="3073" width="2.7109375" customWidth="1"/>
    <col min="3074" max="3074" width="9.140625" customWidth="1"/>
    <col min="3075" max="3075" width="29.7109375" customWidth="1"/>
    <col min="3076" max="3076" width="8.140625" customWidth="1"/>
    <col min="3077" max="3085" width="4.7109375" customWidth="1"/>
    <col min="3086" max="3086" width="7.7109375" customWidth="1"/>
    <col min="3087" max="3095" width="4.7109375" customWidth="1"/>
    <col min="3098" max="3098" width="3.7109375" customWidth="1"/>
    <col min="3099" max="3116" width="0" hidden="1" customWidth="1"/>
    <col min="3123" max="3176" width="0" hidden="1" customWidth="1"/>
    <col min="3177" max="3177" width="12.5703125" customWidth="1"/>
    <col min="3178" max="3178" width="12.85546875" customWidth="1"/>
    <col min="3179" max="3179" width="12.5703125" customWidth="1"/>
    <col min="3180" max="3180" width="2.85546875" customWidth="1"/>
    <col min="3329" max="3329" width="2.7109375" customWidth="1"/>
    <col min="3330" max="3330" width="9.140625" customWidth="1"/>
    <col min="3331" max="3331" width="29.7109375" customWidth="1"/>
    <col min="3332" max="3332" width="8.140625" customWidth="1"/>
    <col min="3333" max="3341" width="4.7109375" customWidth="1"/>
    <col min="3342" max="3342" width="7.7109375" customWidth="1"/>
    <col min="3343" max="3351" width="4.7109375" customWidth="1"/>
    <col min="3354" max="3354" width="3.7109375" customWidth="1"/>
    <col min="3355" max="3372" width="0" hidden="1" customWidth="1"/>
    <col min="3379" max="3432" width="0" hidden="1" customWidth="1"/>
    <col min="3433" max="3433" width="12.5703125" customWidth="1"/>
    <col min="3434" max="3434" width="12.85546875" customWidth="1"/>
    <col min="3435" max="3435" width="12.5703125" customWidth="1"/>
    <col min="3436" max="3436" width="2.85546875" customWidth="1"/>
    <col min="3585" max="3585" width="2.7109375" customWidth="1"/>
    <col min="3586" max="3586" width="9.140625" customWidth="1"/>
    <col min="3587" max="3587" width="29.7109375" customWidth="1"/>
    <col min="3588" max="3588" width="8.140625" customWidth="1"/>
    <col min="3589" max="3597" width="4.7109375" customWidth="1"/>
    <col min="3598" max="3598" width="7.7109375" customWidth="1"/>
    <col min="3599" max="3607" width="4.7109375" customWidth="1"/>
    <col min="3610" max="3610" width="3.7109375" customWidth="1"/>
    <col min="3611" max="3628" width="0" hidden="1" customWidth="1"/>
    <col min="3635" max="3688" width="0" hidden="1" customWidth="1"/>
    <col min="3689" max="3689" width="12.5703125" customWidth="1"/>
    <col min="3690" max="3690" width="12.85546875" customWidth="1"/>
    <col min="3691" max="3691" width="12.5703125" customWidth="1"/>
    <col min="3692" max="3692" width="2.85546875" customWidth="1"/>
    <col min="3841" max="3841" width="2.7109375" customWidth="1"/>
    <col min="3842" max="3842" width="9.140625" customWidth="1"/>
    <col min="3843" max="3843" width="29.7109375" customWidth="1"/>
    <col min="3844" max="3844" width="8.140625" customWidth="1"/>
    <col min="3845" max="3853" width="4.7109375" customWidth="1"/>
    <col min="3854" max="3854" width="7.7109375" customWidth="1"/>
    <col min="3855" max="3863" width="4.7109375" customWidth="1"/>
    <col min="3866" max="3866" width="3.7109375" customWidth="1"/>
    <col min="3867" max="3884" width="0" hidden="1" customWidth="1"/>
    <col min="3891" max="3944" width="0" hidden="1" customWidth="1"/>
    <col min="3945" max="3945" width="12.5703125" customWidth="1"/>
    <col min="3946" max="3946" width="12.85546875" customWidth="1"/>
    <col min="3947" max="3947" width="12.5703125" customWidth="1"/>
    <col min="3948" max="3948" width="2.85546875" customWidth="1"/>
    <col min="4097" max="4097" width="2.7109375" customWidth="1"/>
    <col min="4098" max="4098" width="9.140625" customWidth="1"/>
    <col min="4099" max="4099" width="29.7109375" customWidth="1"/>
    <col min="4100" max="4100" width="8.140625" customWidth="1"/>
    <col min="4101" max="4109" width="4.7109375" customWidth="1"/>
    <col min="4110" max="4110" width="7.7109375" customWidth="1"/>
    <col min="4111" max="4119" width="4.7109375" customWidth="1"/>
    <col min="4122" max="4122" width="3.7109375" customWidth="1"/>
    <col min="4123" max="4140" width="0" hidden="1" customWidth="1"/>
    <col min="4147" max="4200" width="0" hidden="1" customWidth="1"/>
    <col min="4201" max="4201" width="12.5703125" customWidth="1"/>
    <col min="4202" max="4202" width="12.85546875" customWidth="1"/>
    <col min="4203" max="4203" width="12.5703125" customWidth="1"/>
    <col min="4204" max="4204" width="2.85546875" customWidth="1"/>
    <col min="4353" max="4353" width="2.7109375" customWidth="1"/>
    <col min="4354" max="4354" width="9.140625" customWidth="1"/>
    <col min="4355" max="4355" width="29.7109375" customWidth="1"/>
    <col min="4356" max="4356" width="8.140625" customWidth="1"/>
    <col min="4357" max="4365" width="4.7109375" customWidth="1"/>
    <col min="4366" max="4366" width="7.7109375" customWidth="1"/>
    <col min="4367" max="4375" width="4.7109375" customWidth="1"/>
    <col min="4378" max="4378" width="3.7109375" customWidth="1"/>
    <col min="4379" max="4396" width="0" hidden="1" customWidth="1"/>
    <col min="4403" max="4456" width="0" hidden="1" customWidth="1"/>
    <col min="4457" max="4457" width="12.5703125" customWidth="1"/>
    <col min="4458" max="4458" width="12.85546875" customWidth="1"/>
    <col min="4459" max="4459" width="12.5703125" customWidth="1"/>
    <col min="4460" max="4460" width="2.85546875" customWidth="1"/>
    <col min="4609" max="4609" width="2.7109375" customWidth="1"/>
    <col min="4610" max="4610" width="9.140625" customWidth="1"/>
    <col min="4611" max="4611" width="29.7109375" customWidth="1"/>
    <col min="4612" max="4612" width="8.140625" customWidth="1"/>
    <col min="4613" max="4621" width="4.7109375" customWidth="1"/>
    <col min="4622" max="4622" width="7.7109375" customWidth="1"/>
    <col min="4623" max="4631" width="4.7109375" customWidth="1"/>
    <col min="4634" max="4634" width="3.7109375" customWidth="1"/>
    <col min="4635" max="4652" width="0" hidden="1" customWidth="1"/>
    <col min="4659" max="4712" width="0" hidden="1" customWidth="1"/>
    <col min="4713" max="4713" width="12.5703125" customWidth="1"/>
    <col min="4714" max="4714" width="12.85546875" customWidth="1"/>
    <col min="4715" max="4715" width="12.5703125" customWidth="1"/>
    <col min="4716" max="4716" width="2.85546875" customWidth="1"/>
    <col min="4865" max="4865" width="2.7109375" customWidth="1"/>
    <col min="4866" max="4866" width="9.140625" customWidth="1"/>
    <col min="4867" max="4867" width="29.7109375" customWidth="1"/>
    <col min="4868" max="4868" width="8.140625" customWidth="1"/>
    <col min="4869" max="4877" width="4.7109375" customWidth="1"/>
    <col min="4878" max="4878" width="7.7109375" customWidth="1"/>
    <col min="4879" max="4887" width="4.7109375" customWidth="1"/>
    <col min="4890" max="4890" width="3.7109375" customWidth="1"/>
    <col min="4891" max="4908" width="0" hidden="1" customWidth="1"/>
    <col min="4915" max="4968" width="0" hidden="1" customWidth="1"/>
    <col min="4969" max="4969" width="12.5703125" customWidth="1"/>
    <col min="4970" max="4970" width="12.85546875" customWidth="1"/>
    <col min="4971" max="4971" width="12.5703125" customWidth="1"/>
    <col min="4972" max="4972" width="2.85546875" customWidth="1"/>
    <col min="5121" max="5121" width="2.7109375" customWidth="1"/>
    <col min="5122" max="5122" width="9.140625" customWidth="1"/>
    <col min="5123" max="5123" width="29.7109375" customWidth="1"/>
    <col min="5124" max="5124" width="8.140625" customWidth="1"/>
    <col min="5125" max="5133" width="4.7109375" customWidth="1"/>
    <col min="5134" max="5134" width="7.7109375" customWidth="1"/>
    <col min="5135" max="5143" width="4.7109375" customWidth="1"/>
    <col min="5146" max="5146" width="3.7109375" customWidth="1"/>
    <col min="5147" max="5164" width="0" hidden="1" customWidth="1"/>
    <col min="5171" max="5224" width="0" hidden="1" customWidth="1"/>
    <col min="5225" max="5225" width="12.5703125" customWidth="1"/>
    <col min="5226" max="5226" width="12.85546875" customWidth="1"/>
    <col min="5227" max="5227" width="12.5703125" customWidth="1"/>
    <col min="5228" max="5228" width="2.85546875" customWidth="1"/>
    <col min="5377" max="5377" width="2.7109375" customWidth="1"/>
    <col min="5378" max="5378" width="9.140625" customWidth="1"/>
    <col min="5379" max="5379" width="29.7109375" customWidth="1"/>
    <col min="5380" max="5380" width="8.140625" customWidth="1"/>
    <col min="5381" max="5389" width="4.7109375" customWidth="1"/>
    <col min="5390" max="5390" width="7.7109375" customWidth="1"/>
    <col min="5391" max="5399" width="4.7109375" customWidth="1"/>
    <col min="5402" max="5402" width="3.7109375" customWidth="1"/>
    <col min="5403" max="5420" width="0" hidden="1" customWidth="1"/>
    <col min="5427" max="5480" width="0" hidden="1" customWidth="1"/>
    <col min="5481" max="5481" width="12.5703125" customWidth="1"/>
    <col min="5482" max="5482" width="12.85546875" customWidth="1"/>
    <col min="5483" max="5483" width="12.5703125" customWidth="1"/>
    <col min="5484" max="5484" width="2.85546875" customWidth="1"/>
    <col min="5633" max="5633" width="2.7109375" customWidth="1"/>
    <col min="5634" max="5634" width="9.140625" customWidth="1"/>
    <col min="5635" max="5635" width="29.7109375" customWidth="1"/>
    <col min="5636" max="5636" width="8.140625" customWidth="1"/>
    <col min="5637" max="5645" width="4.7109375" customWidth="1"/>
    <col min="5646" max="5646" width="7.7109375" customWidth="1"/>
    <col min="5647" max="5655" width="4.7109375" customWidth="1"/>
    <col min="5658" max="5658" width="3.7109375" customWidth="1"/>
    <col min="5659" max="5676" width="0" hidden="1" customWidth="1"/>
    <col min="5683" max="5736" width="0" hidden="1" customWidth="1"/>
    <col min="5737" max="5737" width="12.5703125" customWidth="1"/>
    <col min="5738" max="5738" width="12.85546875" customWidth="1"/>
    <col min="5739" max="5739" width="12.5703125" customWidth="1"/>
    <col min="5740" max="5740" width="2.85546875" customWidth="1"/>
    <col min="5889" max="5889" width="2.7109375" customWidth="1"/>
    <col min="5890" max="5890" width="9.140625" customWidth="1"/>
    <col min="5891" max="5891" width="29.7109375" customWidth="1"/>
    <col min="5892" max="5892" width="8.140625" customWidth="1"/>
    <col min="5893" max="5901" width="4.7109375" customWidth="1"/>
    <col min="5902" max="5902" width="7.7109375" customWidth="1"/>
    <col min="5903" max="5911" width="4.7109375" customWidth="1"/>
    <col min="5914" max="5914" width="3.7109375" customWidth="1"/>
    <col min="5915" max="5932" width="0" hidden="1" customWidth="1"/>
    <col min="5939" max="5992" width="0" hidden="1" customWidth="1"/>
    <col min="5993" max="5993" width="12.5703125" customWidth="1"/>
    <col min="5994" max="5994" width="12.85546875" customWidth="1"/>
    <col min="5995" max="5995" width="12.5703125" customWidth="1"/>
    <col min="5996" max="5996" width="2.85546875" customWidth="1"/>
    <col min="6145" max="6145" width="2.7109375" customWidth="1"/>
    <col min="6146" max="6146" width="9.140625" customWidth="1"/>
    <col min="6147" max="6147" width="29.7109375" customWidth="1"/>
    <col min="6148" max="6148" width="8.140625" customWidth="1"/>
    <col min="6149" max="6157" width="4.7109375" customWidth="1"/>
    <col min="6158" max="6158" width="7.7109375" customWidth="1"/>
    <col min="6159" max="6167" width="4.7109375" customWidth="1"/>
    <col min="6170" max="6170" width="3.7109375" customWidth="1"/>
    <col min="6171" max="6188" width="0" hidden="1" customWidth="1"/>
    <col min="6195" max="6248" width="0" hidden="1" customWidth="1"/>
    <col min="6249" max="6249" width="12.5703125" customWidth="1"/>
    <col min="6250" max="6250" width="12.85546875" customWidth="1"/>
    <col min="6251" max="6251" width="12.5703125" customWidth="1"/>
    <col min="6252" max="6252" width="2.85546875" customWidth="1"/>
    <col min="6401" max="6401" width="2.7109375" customWidth="1"/>
    <col min="6402" max="6402" width="9.140625" customWidth="1"/>
    <col min="6403" max="6403" width="29.7109375" customWidth="1"/>
    <col min="6404" max="6404" width="8.140625" customWidth="1"/>
    <col min="6405" max="6413" width="4.7109375" customWidth="1"/>
    <col min="6414" max="6414" width="7.7109375" customWidth="1"/>
    <col min="6415" max="6423" width="4.7109375" customWidth="1"/>
    <col min="6426" max="6426" width="3.7109375" customWidth="1"/>
    <col min="6427" max="6444" width="0" hidden="1" customWidth="1"/>
    <col min="6451" max="6504" width="0" hidden="1" customWidth="1"/>
    <col min="6505" max="6505" width="12.5703125" customWidth="1"/>
    <col min="6506" max="6506" width="12.85546875" customWidth="1"/>
    <col min="6507" max="6507" width="12.5703125" customWidth="1"/>
    <col min="6508" max="6508" width="2.85546875" customWidth="1"/>
    <col min="6657" max="6657" width="2.7109375" customWidth="1"/>
    <col min="6658" max="6658" width="9.140625" customWidth="1"/>
    <col min="6659" max="6659" width="29.7109375" customWidth="1"/>
    <col min="6660" max="6660" width="8.140625" customWidth="1"/>
    <col min="6661" max="6669" width="4.7109375" customWidth="1"/>
    <col min="6670" max="6670" width="7.7109375" customWidth="1"/>
    <col min="6671" max="6679" width="4.7109375" customWidth="1"/>
    <col min="6682" max="6682" width="3.7109375" customWidth="1"/>
    <col min="6683" max="6700" width="0" hidden="1" customWidth="1"/>
    <col min="6707" max="6760" width="0" hidden="1" customWidth="1"/>
    <col min="6761" max="6761" width="12.5703125" customWidth="1"/>
    <col min="6762" max="6762" width="12.85546875" customWidth="1"/>
    <col min="6763" max="6763" width="12.5703125" customWidth="1"/>
    <col min="6764" max="6764" width="2.85546875" customWidth="1"/>
    <col min="6913" max="6913" width="2.7109375" customWidth="1"/>
    <col min="6914" max="6914" width="9.140625" customWidth="1"/>
    <col min="6915" max="6915" width="29.7109375" customWidth="1"/>
    <col min="6916" max="6916" width="8.140625" customWidth="1"/>
    <col min="6917" max="6925" width="4.7109375" customWidth="1"/>
    <col min="6926" max="6926" width="7.7109375" customWidth="1"/>
    <col min="6927" max="6935" width="4.7109375" customWidth="1"/>
    <col min="6938" max="6938" width="3.7109375" customWidth="1"/>
    <col min="6939" max="6956" width="0" hidden="1" customWidth="1"/>
    <col min="6963" max="7016" width="0" hidden="1" customWidth="1"/>
    <col min="7017" max="7017" width="12.5703125" customWidth="1"/>
    <col min="7018" max="7018" width="12.85546875" customWidth="1"/>
    <col min="7019" max="7019" width="12.5703125" customWidth="1"/>
    <col min="7020" max="7020" width="2.85546875" customWidth="1"/>
    <col min="7169" max="7169" width="2.7109375" customWidth="1"/>
    <col min="7170" max="7170" width="9.140625" customWidth="1"/>
    <col min="7171" max="7171" width="29.7109375" customWidth="1"/>
    <col min="7172" max="7172" width="8.140625" customWidth="1"/>
    <col min="7173" max="7181" width="4.7109375" customWidth="1"/>
    <col min="7182" max="7182" width="7.7109375" customWidth="1"/>
    <col min="7183" max="7191" width="4.7109375" customWidth="1"/>
    <col min="7194" max="7194" width="3.7109375" customWidth="1"/>
    <col min="7195" max="7212" width="0" hidden="1" customWidth="1"/>
    <col min="7219" max="7272" width="0" hidden="1" customWidth="1"/>
    <col min="7273" max="7273" width="12.5703125" customWidth="1"/>
    <col min="7274" max="7274" width="12.85546875" customWidth="1"/>
    <col min="7275" max="7275" width="12.5703125" customWidth="1"/>
    <col min="7276" max="7276" width="2.85546875" customWidth="1"/>
    <col min="7425" max="7425" width="2.7109375" customWidth="1"/>
    <col min="7426" max="7426" width="9.140625" customWidth="1"/>
    <col min="7427" max="7427" width="29.7109375" customWidth="1"/>
    <col min="7428" max="7428" width="8.140625" customWidth="1"/>
    <col min="7429" max="7437" width="4.7109375" customWidth="1"/>
    <col min="7438" max="7438" width="7.7109375" customWidth="1"/>
    <col min="7439" max="7447" width="4.7109375" customWidth="1"/>
    <col min="7450" max="7450" width="3.7109375" customWidth="1"/>
    <col min="7451" max="7468" width="0" hidden="1" customWidth="1"/>
    <col min="7475" max="7528" width="0" hidden="1" customWidth="1"/>
    <col min="7529" max="7529" width="12.5703125" customWidth="1"/>
    <col min="7530" max="7530" width="12.85546875" customWidth="1"/>
    <col min="7531" max="7531" width="12.5703125" customWidth="1"/>
    <col min="7532" max="7532" width="2.85546875" customWidth="1"/>
    <col min="7681" max="7681" width="2.7109375" customWidth="1"/>
    <col min="7682" max="7682" width="9.140625" customWidth="1"/>
    <col min="7683" max="7683" width="29.7109375" customWidth="1"/>
    <col min="7684" max="7684" width="8.140625" customWidth="1"/>
    <col min="7685" max="7693" width="4.7109375" customWidth="1"/>
    <col min="7694" max="7694" width="7.7109375" customWidth="1"/>
    <col min="7695" max="7703" width="4.7109375" customWidth="1"/>
    <col min="7706" max="7706" width="3.7109375" customWidth="1"/>
    <col min="7707" max="7724" width="0" hidden="1" customWidth="1"/>
    <col min="7731" max="7784" width="0" hidden="1" customWidth="1"/>
    <col min="7785" max="7785" width="12.5703125" customWidth="1"/>
    <col min="7786" max="7786" width="12.85546875" customWidth="1"/>
    <col min="7787" max="7787" width="12.5703125" customWidth="1"/>
    <col min="7788" max="7788" width="2.85546875" customWidth="1"/>
    <col min="7937" max="7937" width="2.7109375" customWidth="1"/>
    <col min="7938" max="7938" width="9.140625" customWidth="1"/>
    <col min="7939" max="7939" width="29.7109375" customWidth="1"/>
    <col min="7940" max="7940" width="8.140625" customWidth="1"/>
    <col min="7941" max="7949" width="4.7109375" customWidth="1"/>
    <col min="7950" max="7950" width="7.7109375" customWidth="1"/>
    <col min="7951" max="7959" width="4.7109375" customWidth="1"/>
    <col min="7962" max="7962" width="3.7109375" customWidth="1"/>
    <col min="7963" max="7980" width="0" hidden="1" customWidth="1"/>
    <col min="7987" max="8040" width="0" hidden="1" customWidth="1"/>
    <col min="8041" max="8041" width="12.5703125" customWidth="1"/>
    <col min="8042" max="8042" width="12.85546875" customWidth="1"/>
    <col min="8043" max="8043" width="12.5703125" customWidth="1"/>
    <col min="8044" max="8044" width="2.85546875" customWidth="1"/>
    <col min="8193" max="8193" width="2.7109375" customWidth="1"/>
    <col min="8194" max="8194" width="9.140625" customWidth="1"/>
    <col min="8195" max="8195" width="29.7109375" customWidth="1"/>
    <col min="8196" max="8196" width="8.140625" customWidth="1"/>
    <col min="8197" max="8205" width="4.7109375" customWidth="1"/>
    <col min="8206" max="8206" width="7.7109375" customWidth="1"/>
    <col min="8207" max="8215" width="4.7109375" customWidth="1"/>
    <col min="8218" max="8218" width="3.7109375" customWidth="1"/>
    <col min="8219" max="8236" width="0" hidden="1" customWidth="1"/>
    <col min="8243" max="8296" width="0" hidden="1" customWidth="1"/>
    <col min="8297" max="8297" width="12.5703125" customWidth="1"/>
    <col min="8298" max="8298" width="12.85546875" customWidth="1"/>
    <col min="8299" max="8299" width="12.5703125" customWidth="1"/>
    <col min="8300" max="8300" width="2.85546875" customWidth="1"/>
    <col min="8449" max="8449" width="2.7109375" customWidth="1"/>
    <col min="8450" max="8450" width="9.140625" customWidth="1"/>
    <col min="8451" max="8451" width="29.7109375" customWidth="1"/>
    <col min="8452" max="8452" width="8.140625" customWidth="1"/>
    <col min="8453" max="8461" width="4.7109375" customWidth="1"/>
    <col min="8462" max="8462" width="7.7109375" customWidth="1"/>
    <col min="8463" max="8471" width="4.7109375" customWidth="1"/>
    <col min="8474" max="8474" width="3.7109375" customWidth="1"/>
    <col min="8475" max="8492" width="0" hidden="1" customWidth="1"/>
    <col min="8499" max="8552" width="0" hidden="1" customWidth="1"/>
    <col min="8553" max="8553" width="12.5703125" customWidth="1"/>
    <col min="8554" max="8554" width="12.85546875" customWidth="1"/>
    <col min="8555" max="8555" width="12.5703125" customWidth="1"/>
    <col min="8556" max="8556" width="2.85546875" customWidth="1"/>
    <col min="8705" max="8705" width="2.7109375" customWidth="1"/>
    <col min="8706" max="8706" width="9.140625" customWidth="1"/>
    <col min="8707" max="8707" width="29.7109375" customWidth="1"/>
    <col min="8708" max="8708" width="8.140625" customWidth="1"/>
    <col min="8709" max="8717" width="4.7109375" customWidth="1"/>
    <col min="8718" max="8718" width="7.7109375" customWidth="1"/>
    <col min="8719" max="8727" width="4.7109375" customWidth="1"/>
    <col min="8730" max="8730" width="3.7109375" customWidth="1"/>
    <col min="8731" max="8748" width="0" hidden="1" customWidth="1"/>
    <col min="8755" max="8808" width="0" hidden="1" customWidth="1"/>
    <col min="8809" max="8809" width="12.5703125" customWidth="1"/>
    <col min="8810" max="8810" width="12.85546875" customWidth="1"/>
    <col min="8811" max="8811" width="12.5703125" customWidth="1"/>
    <col min="8812" max="8812" width="2.85546875" customWidth="1"/>
    <col min="8961" max="8961" width="2.7109375" customWidth="1"/>
    <col min="8962" max="8962" width="9.140625" customWidth="1"/>
    <col min="8963" max="8963" width="29.7109375" customWidth="1"/>
    <col min="8964" max="8964" width="8.140625" customWidth="1"/>
    <col min="8965" max="8973" width="4.7109375" customWidth="1"/>
    <col min="8974" max="8974" width="7.7109375" customWidth="1"/>
    <col min="8975" max="8983" width="4.7109375" customWidth="1"/>
    <col min="8986" max="8986" width="3.7109375" customWidth="1"/>
    <col min="8987" max="9004" width="0" hidden="1" customWidth="1"/>
    <col min="9011" max="9064" width="0" hidden="1" customWidth="1"/>
    <col min="9065" max="9065" width="12.5703125" customWidth="1"/>
    <col min="9066" max="9066" width="12.85546875" customWidth="1"/>
    <col min="9067" max="9067" width="12.5703125" customWidth="1"/>
    <col min="9068" max="9068" width="2.85546875" customWidth="1"/>
    <col min="9217" max="9217" width="2.7109375" customWidth="1"/>
    <col min="9218" max="9218" width="9.140625" customWidth="1"/>
    <col min="9219" max="9219" width="29.7109375" customWidth="1"/>
    <col min="9220" max="9220" width="8.140625" customWidth="1"/>
    <col min="9221" max="9229" width="4.7109375" customWidth="1"/>
    <col min="9230" max="9230" width="7.7109375" customWidth="1"/>
    <col min="9231" max="9239" width="4.7109375" customWidth="1"/>
    <col min="9242" max="9242" width="3.7109375" customWidth="1"/>
    <col min="9243" max="9260" width="0" hidden="1" customWidth="1"/>
    <col min="9267" max="9320" width="0" hidden="1" customWidth="1"/>
    <col min="9321" max="9321" width="12.5703125" customWidth="1"/>
    <col min="9322" max="9322" width="12.85546875" customWidth="1"/>
    <col min="9323" max="9323" width="12.5703125" customWidth="1"/>
    <col min="9324" max="9324" width="2.85546875" customWidth="1"/>
    <col min="9473" max="9473" width="2.7109375" customWidth="1"/>
    <col min="9474" max="9474" width="9.140625" customWidth="1"/>
    <col min="9475" max="9475" width="29.7109375" customWidth="1"/>
    <col min="9476" max="9476" width="8.140625" customWidth="1"/>
    <col min="9477" max="9485" width="4.7109375" customWidth="1"/>
    <col min="9486" max="9486" width="7.7109375" customWidth="1"/>
    <col min="9487" max="9495" width="4.7109375" customWidth="1"/>
    <col min="9498" max="9498" width="3.7109375" customWidth="1"/>
    <col min="9499" max="9516" width="0" hidden="1" customWidth="1"/>
    <col min="9523" max="9576" width="0" hidden="1" customWidth="1"/>
    <col min="9577" max="9577" width="12.5703125" customWidth="1"/>
    <col min="9578" max="9578" width="12.85546875" customWidth="1"/>
    <col min="9579" max="9579" width="12.5703125" customWidth="1"/>
    <col min="9580" max="9580" width="2.85546875" customWidth="1"/>
    <col min="9729" max="9729" width="2.7109375" customWidth="1"/>
    <col min="9730" max="9730" width="9.140625" customWidth="1"/>
    <col min="9731" max="9731" width="29.7109375" customWidth="1"/>
    <col min="9732" max="9732" width="8.140625" customWidth="1"/>
    <col min="9733" max="9741" width="4.7109375" customWidth="1"/>
    <col min="9742" max="9742" width="7.7109375" customWidth="1"/>
    <col min="9743" max="9751" width="4.7109375" customWidth="1"/>
    <col min="9754" max="9754" width="3.7109375" customWidth="1"/>
    <col min="9755" max="9772" width="0" hidden="1" customWidth="1"/>
    <col min="9779" max="9832" width="0" hidden="1" customWidth="1"/>
    <col min="9833" max="9833" width="12.5703125" customWidth="1"/>
    <col min="9834" max="9834" width="12.85546875" customWidth="1"/>
    <col min="9835" max="9835" width="12.5703125" customWidth="1"/>
    <col min="9836" max="9836" width="2.85546875" customWidth="1"/>
    <col min="9985" max="9985" width="2.7109375" customWidth="1"/>
    <col min="9986" max="9986" width="9.140625" customWidth="1"/>
    <col min="9987" max="9987" width="29.7109375" customWidth="1"/>
    <col min="9988" max="9988" width="8.140625" customWidth="1"/>
    <col min="9989" max="9997" width="4.7109375" customWidth="1"/>
    <col min="9998" max="9998" width="7.7109375" customWidth="1"/>
    <col min="9999" max="10007" width="4.7109375" customWidth="1"/>
    <col min="10010" max="10010" width="3.7109375" customWidth="1"/>
    <col min="10011" max="10028" width="0" hidden="1" customWidth="1"/>
    <col min="10035" max="10088" width="0" hidden="1" customWidth="1"/>
    <col min="10089" max="10089" width="12.5703125" customWidth="1"/>
    <col min="10090" max="10090" width="12.85546875" customWidth="1"/>
    <col min="10091" max="10091" width="12.5703125" customWidth="1"/>
    <col min="10092" max="10092" width="2.85546875" customWidth="1"/>
    <col min="10241" max="10241" width="2.7109375" customWidth="1"/>
    <col min="10242" max="10242" width="9.140625" customWidth="1"/>
    <col min="10243" max="10243" width="29.7109375" customWidth="1"/>
    <col min="10244" max="10244" width="8.140625" customWidth="1"/>
    <col min="10245" max="10253" width="4.7109375" customWidth="1"/>
    <col min="10254" max="10254" width="7.7109375" customWidth="1"/>
    <col min="10255" max="10263" width="4.7109375" customWidth="1"/>
    <col min="10266" max="10266" width="3.7109375" customWidth="1"/>
    <col min="10267" max="10284" width="0" hidden="1" customWidth="1"/>
    <col min="10291" max="10344" width="0" hidden="1" customWidth="1"/>
    <col min="10345" max="10345" width="12.5703125" customWidth="1"/>
    <col min="10346" max="10346" width="12.85546875" customWidth="1"/>
    <col min="10347" max="10347" width="12.5703125" customWidth="1"/>
    <col min="10348" max="10348" width="2.85546875" customWidth="1"/>
    <col min="10497" max="10497" width="2.7109375" customWidth="1"/>
    <col min="10498" max="10498" width="9.140625" customWidth="1"/>
    <col min="10499" max="10499" width="29.7109375" customWidth="1"/>
    <col min="10500" max="10500" width="8.140625" customWidth="1"/>
    <col min="10501" max="10509" width="4.7109375" customWidth="1"/>
    <col min="10510" max="10510" width="7.7109375" customWidth="1"/>
    <col min="10511" max="10519" width="4.7109375" customWidth="1"/>
    <col min="10522" max="10522" width="3.7109375" customWidth="1"/>
    <col min="10523" max="10540" width="0" hidden="1" customWidth="1"/>
    <col min="10547" max="10600" width="0" hidden="1" customWidth="1"/>
    <col min="10601" max="10601" width="12.5703125" customWidth="1"/>
    <col min="10602" max="10602" width="12.85546875" customWidth="1"/>
    <col min="10603" max="10603" width="12.5703125" customWidth="1"/>
    <col min="10604" max="10604" width="2.85546875" customWidth="1"/>
    <col min="10753" max="10753" width="2.7109375" customWidth="1"/>
    <col min="10754" max="10754" width="9.140625" customWidth="1"/>
    <col min="10755" max="10755" width="29.7109375" customWidth="1"/>
    <col min="10756" max="10756" width="8.140625" customWidth="1"/>
    <col min="10757" max="10765" width="4.7109375" customWidth="1"/>
    <col min="10766" max="10766" width="7.7109375" customWidth="1"/>
    <col min="10767" max="10775" width="4.7109375" customWidth="1"/>
    <col min="10778" max="10778" width="3.7109375" customWidth="1"/>
    <col min="10779" max="10796" width="0" hidden="1" customWidth="1"/>
    <col min="10803" max="10856" width="0" hidden="1" customWidth="1"/>
    <col min="10857" max="10857" width="12.5703125" customWidth="1"/>
    <col min="10858" max="10858" width="12.85546875" customWidth="1"/>
    <col min="10859" max="10859" width="12.5703125" customWidth="1"/>
    <col min="10860" max="10860" width="2.85546875" customWidth="1"/>
    <col min="11009" max="11009" width="2.7109375" customWidth="1"/>
    <col min="11010" max="11010" width="9.140625" customWidth="1"/>
    <col min="11011" max="11011" width="29.7109375" customWidth="1"/>
    <col min="11012" max="11012" width="8.140625" customWidth="1"/>
    <col min="11013" max="11021" width="4.7109375" customWidth="1"/>
    <col min="11022" max="11022" width="7.7109375" customWidth="1"/>
    <col min="11023" max="11031" width="4.7109375" customWidth="1"/>
    <col min="11034" max="11034" width="3.7109375" customWidth="1"/>
    <col min="11035" max="11052" width="0" hidden="1" customWidth="1"/>
    <col min="11059" max="11112" width="0" hidden="1" customWidth="1"/>
    <col min="11113" max="11113" width="12.5703125" customWidth="1"/>
    <col min="11114" max="11114" width="12.85546875" customWidth="1"/>
    <col min="11115" max="11115" width="12.5703125" customWidth="1"/>
    <col min="11116" max="11116" width="2.85546875" customWidth="1"/>
    <col min="11265" max="11265" width="2.7109375" customWidth="1"/>
    <col min="11266" max="11266" width="9.140625" customWidth="1"/>
    <col min="11267" max="11267" width="29.7109375" customWidth="1"/>
    <col min="11268" max="11268" width="8.140625" customWidth="1"/>
    <col min="11269" max="11277" width="4.7109375" customWidth="1"/>
    <col min="11278" max="11278" width="7.7109375" customWidth="1"/>
    <col min="11279" max="11287" width="4.7109375" customWidth="1"/>
    <col min="11290" max="11290" width="3.7109375" customWidth="1"/>
    <col min="11291" max="11308" width="0" hidden="1" customWidth="1"/>
    <col min="11315" max="11368" width="0" hidden="1" customWidth="1"/>
    <col min="11369" max="11369" width="12.5703125" customWidth="1"/>
    <col min="11370" max="11370" width="12.85546875" customWidth="1"/>
    <col min="11371" max="11371" width="12.5703125" customWidth="1"/>
    <col min="11372" max="11372" width="2.85546875" customWidth="1"/>
    <col min="11521" max="11521" width="2.7109375" customWidth="1"/>
    <col min="11522" max="11522" width="9.140625" customWidth="1"/>
    <col min="11523" max="11523" width="29.7109375" customWidth="1"/>
    <col min="11524" max="11524" width="8.140625" customWidth="1"/>
    <col min="11525" max="11533" width="4.7109375" customWidth="1"/>
    <col min="11534" max="11534" width="7.7109375" customWidth="1"/>
    <col min="11535" max="11543" width="4.7109375" customWidth="1"/>
    <col min="11546" max="11546" width="3.7109375" customWidth="1"/>
    <col min="11547" max="11564" width="0" hidden="1" customWidth="1"/>
    <col min="11571" max="11624" width="0" hidden="1" customWidth="1"/>
    <col min="11625" max="11625" width="12.5703125" customWidth="1"/>
    <col min="11626" max="11626" width="12.85546875" customWidth="1"/>
    <col min="11627" max="11627" width="12.5703125" customWidth="1"/>
    <col min="11628" max="11628" width="2.85546875" customWidth="1"/>
    <col min="11777" max="11777" width="2.7109375" customWidth="1"/>
    <col min="11778" max="11778" width="9.140625" customWidth="1"/>
    <col min="11779" max="11779" width="29.7109375" customWidth="1"/>
    <col min="11780" max="11780" width="8.140625" customWidth="1"/>
    <col min="11781" max="11789" width="4.7109375" customWidth="1"/>
    <col min="11790" max="11790" width="7.7109375" customWidth="1"/>
    <col min="11791" max="11799" width="4.7109375" customWidth="1"/>
    <col min="11802" max="11802" width="3.7109375" customWidth="1"/>
    <col min="11803" max="11820" width="0" hidden="1" customWidth="1"/>
    <col min="11827" max="11880" width="0" hidden="1" customWidth="1"/>
    <col min="11881" max="11881" width="12.5703125" customWidth="1"/>
    <col min="11882" max="11882" width="12.85546875" customWidth="1"/>
    <col min="11883" max="11883" width="12.5703125" customWidth="1"/>
    <col min="11884" max="11884" width="2.85546875" customWidth="1"/>
    <col min="12033" max="12033" width="2.7109375" customWidth="1"/>
    <col min="12034" max="12034" width="9.140625" customWidth="1"/>
    <col min="12035" max="12035" width="29.7109375" customWidth="1"/>
    <col min="12036" max="12036" width="8.140625" customWidth="1"/>
    <col min="12037" max="12045" width="4.7109375" customWidth="1"/>
    <col min="12046" max="12046" width="7.7109375" customWidth="1"/>
    <col min="12047" max="12055" width="4.7109375" customWidth="1"/>
    <col min="12058" max="12058" width="3.7109375" customWidth="1"/>
    <col min="12059" max="12076" width="0" hidden="1" customWidth="1"/>
    <col min="12083" max="12136" width="0" hidden="1" customWidth="1"/>
    <col min="12137" max="12137" width="12.5703125" customWidth="1"/>
    <col min="12138" max="12138" width="12.85546875" customWidth="1"/>
    <col min="12139" max="12139" width="12.5703125" customWidth="1"/>
    <col min="12140" max="12140" width="2.85546875" customWidth="1"/>
    <col min="12289" max="12289" width="2.7109375" customWidth="1"/>
    <col min="12290" max="12290" width="9.140625" customWidth="1"/>
    <col min="12291" max="12291" width="29.7109375" customWidth="1"/>
    <col min="12292" max="12292" width="8.140625" customWidth="1"/>
    <col min="12293" max="12301" width="4.7109375" customWidth="1"/>
    <col min="12302" max="12302" width="7.7109375" customWidth="1"/>
    <col min="12303" max="12311" width="4.7109375" customWidth="1"/>
    <col min="12314" max="12314" width="3.7109375" customWidth="1"/>
    <col min="12315" max="12332" width="0" hidden="1" customWidth="1"/>
    <col min="12339" max="12392" width="0" hidden="1" customWidth="1"/>
    <col min="12393" max="12393" width="12.5703125" customWidth="1"/>
    <col min="12394" max="12394" width="12.85546875" customWidth="1"/>
    <col min="12395" max="12395" width="12.5703125" customWidth="1"/>
    <col min="12396" max="12396" width="2.85546875" customWidth="1"/>
    <col min="12545" max="12545" width="2.7109375" customWidth="1"/>
    <col min="12546" max="12546" width="9.140625" customWidth="1"/>
    <col min="12547" max="12547" width="29.7109375" customWidth="1"/>
    <col min="12548" max="12548" width="8.140625" customWidth="1"/>
    <col min="12549" max="12557" width="4.7109375" customWidth="1"/>
    <col min="12558" max="12558" width="7.7109375" customWidth="1"/>
    <col min="12559" max="12567" width="4.7109375" customWidth="1"/>
    <col min="12570" max="12570" width="3.7109375" customWidth="1"/>
    <col min="12571" max="12588" width="0" hidden="1" customWidth="1"/>
    <col min="12595" max="12648" width="0" hidden="1" customWidth="1"/>
    <col min="12649" max="12649" width="12.5703125" customWidth="1"/>
    <col min="12650" max="12650" width="12.85546875" customWidth="1"/>
    <col min="12651" max="12651" width="12.5703125" customWidth="1"/>
    <col min="12652" max="12652" width="2.85546875" customWidth="1"/>
    <col min="12801" max="12801" width="2.7109375" customWidth="1"/>
    <col min="12802" max="12802" width="9.140625" customWidth="1"/>
    <col min="12803" max="12803" width="29.7109375" customWidth="1"/>
    <col min="12804" max="12804" width="8.140625" customWidth="1"/>
    <col min="12805" max="12813" width="4.7109375" customWidth="1"/>
    <col min="12814" max="12814" width="7.7109375" customWidth="1"/>
    <col min="12815" max="12823" width="4.7109375" customWidth="1"/>
    <col min="12826" max="12826" width="3.7109375" customWidth="1"/>
    <col min="12827" max="12844" width="0" hidden="1" customWidth="1"/>
    <col min="12851" max="12904" width="0" hidden="1" customWidth="1"/>
    <col min="12905" max="12905" width="12.5703125" customWidth="1"/>
    <col min="12906" max="12906" width="12.85546875" customWidth="1"/>
    <col min="12907" max="12907" width="12.5703125" customWidth="1"/>
    <col min="12908" max="12908" width="2.85546875" customWidth="1"/>
    <col min="13057" max="13057" width="2.7109375" customWidth="1"/>
    <col min="13058" max="13058" width="9.140625" customWidth="1"/>
    <col min="13059" max="13059" width="29.7109375" customWidth="1"/>
    <col min="13060" max="13060" width="8.140625" customWidth="1"/>
    <col min="13061" max="13069" width="4.7109375" customWidth="1"/>
    <col min="13070" max="13070" width="7.7109375" customWidth="1"/>
    <col min="13071" max="13079" width="4.7109375" customWidth="1"/>
    <col min="13082" max="13082" width="3.7109375" customWidth="1"/>
    <col min="13083" max="13100" width="0" hidden="1" customWidth="1"/>
    <col min="13107" max="13160" width="0" hidden="1" customWidth="1"/>
    <col min="13161" max="13161" width="12.5703125" customWidth="1"/>
    <col min="13162" max="13162" width="12.85546875" customWidth="1"/>
    <col min="13163" max="13163" width="12.5703125" customWidth="1"/>
    <col min="13164" max="13164" width="2.85546875" customWidth="1"/>
    <col min="13313" max="13313" width="2.7109375" customWidth="1"/>
    <col min="13314" max="13314" width="9.140625" customWidth="1"/>
    <col min="13315" max="13315" width="29.7109375" customWidth="1"/>
    <col min="13316" max="13316" width="8.140625" customWidth="1"/>
    <col min="13317" max="13325" width="4.7109375" customWidth="1"/>
    <col min="13326" max="13326" width="7.7109375" customWidth="1"/>
    <col min="13327" max="13335" width="4.7109375" customWidth="1"/>
    <col min="13338" max="13338" width="3.7109375" customWidth="1"/>
    <col min="13339" max="13356" width="0" hidden="1" customWidth="1"/>
    <col min="13363" max="13416" width="0" hidden="1" customWidth="1"/>
    <col min="13417" max="13417" width="12.5703125" customWidth="1"/>
    <col min="13418" max="13418" width="12.85546875" customWidth="1"/>
    <col min="13419" max="13419" width="12.5703125" customWidth="1"/>
    <col min="13420" max="13420" width="2.85546875" customWidth="1"/>
    <col min="13569" max="13569" width="2.7109375" customWidth="1"/>
    <col min="13570" max="13570" width="9.140625" customWidth="1"/>
    <col min="13571" max="13571" width="29.7109375" customWidth="1"/>
    <col min="13572" max="13572" width="8.140625" customWidth="1"/>
    <col min="13573" max="13581" width="4.7109375" customWidth="1"/>
    <col min="13582" max="13582" width="7.7109375" customWidth="1"/>
    <col min="13583" max="13591" width="4.7109375" customWidth="1"/>
    <col min="13594" max="13594" width="3.7109375" customWidth="1"/>
    <col min="13595" max="13612" width="0" hidden="1" customWidth="1"/>
    <col min="13619" max="13672" width="0" hidden="1" customWidth="1"/>
    <col min="13673" max="13673" width="12.5703125" customWidth="1"/>
    <col min="13674" max="13674" width="12.85546875" customWidth="1"/>
    <col min="13675" max="13675" width="12.5703125" customWidth="1"/>
    <col min="13676" max="13676" width="2.85546875" customWidth="1"/>
    <col min="13825" max="13825" width="2.7109375" customWidth="1"/>
    <col min="13826" max="13826" width="9.140625" customWidth="1"/>
    <col min="13827" max="13827" width="29.7109375" customWidth="1"/>
    <col min="13828" max="13828" width="8.140625" customWidth="1"/>
    <col min="13829" max="13837" width="4.7109375" customWidth="1"/>
    <col min="13838" max="13838" width="7.7109375" customWidth="1"/>
    <col min="13839" max="13847" width="4.7109375" customWidth="1"/>
    <col min="13850" max="13850" width="3.7109375" customWidth="1"/>
    <col min="13851" max="13868" width="0" hidden="1" customWidth="1"/>
    <col min="13875" max="13928" width="0" hidden="1" customWidth="1"/>
    <col min="13929" max="13929" width="12.5703125" customWidth="1"/>
    <col min="13930" max="13930" width="12.85546875" customWidth="1"/>
    <col min="13931" max="13931" width="12.5703125" customWidth="1"/>
    <col min="13932" max="13932" width="2.85546875" customWidth="1"/>
    <col min="14081" max="14081" width="2.7109375" customWidth="1"/>
    <col min="14082" max="14082" width="9.140625" customWidth="1"/>
    <col min="14083" max="14083" width="29.7109375" customWidth="1"/>
    <col min="14084" max="14084" width="8.140625" customWidth="1"/>
    <col min="14085" max="14093" width="4.7109375" customWidth="1"/>
    <col min="14094" max="14094" width="7.7109375" customWidth="1"/>
    <col min="14095" max="14103" width="4.7109375" customWidth="1"/>
    <col min="14106" max="14106" width="3.7109375" customWidth="1"/>
    <col min="14107" max="14124" width="0" hidden="1" customWidth="1"/>
    <col min="14131" max="14184" width="0" hidden="1" customWidth="1"/>
    <col min="14185" max="14185" width="12.5703125" customWidth="1"/>
    <col min="14186" max="14186" width="12.85546875" customWidth="1"/>
    <col min="14187" max="14187" width="12.5703125" customWidth="1"/>
    <col min="14188" max="14188" width="2.85546875" customWidth="1"/>
    <col min="14337" max="14337" width="2.7109375" customWidth="1"/>
    <col min="14338" max="14338" width="9.140625" customWidth="1"/>
    <col min="14339" max="14339" width="29.7109375" customWidth="1"/>
    <col min="14340" max="14340" width="8.140625" customWidth="1"/>
    <col min="14341" max="14349" width="4.7109375" customWidth="1"/>
    <col min="14350" max="14350" width="7.7109375" customWidth="1"/>
    <col min="14351" max="14359" width="4.7109375" customWidth="1"/>
    <col min="14362" max="14362" width="3.7109375" customWidth="1"/>
    <col min="14363" max="14380" width="0" hidden="1" customWidth="1"/>
    <col min="14387" max="14440" width="0" hidden="1" customWidth="1"/>
    <col min="14441" max="14441" width="12.5703125" customWidth="1"/>
    <col min="14442" max="14442" width="12.85546875" customWidth="1"/>
    <col min="14443" max="14443" width="12.5703125" customWidth="1"/>
    <col min="14444" max="14444" width="2.85546875" customWidth="1"/>
    <col min="14593" max="14593" width="2.7109375" customWidth="1"/>
    <col min="14594" max="14594" width="9.140625" customWidth="1"/>
    <col min="14595" max="14595" width="29.7109375" customWidth="1"/>
    <col min="14596" max="14596" width="8.140625" customWidth="1"/>
    <col min="14597" max="14605" width="4.7109375" customWidth="1"/>
    <col min="14606" max="14606" width="7.7109375" customWidth="1"/>
    <col min="14607" max="14615" width="4.7109375" customWidth="1"/>
    <col min="14618" max="14618" width="3.7109375" customWidth="1"/>
    <col min="14619" max="14636" width="0" hidden="1" customWidth="1"/>
    <col min="14643" max="14696" width="0" hidden="1" customWidth="1"/>
    <col min="14697" max="14697" width="12.5703125" customWidth="1"/>
    <col min="14698" max="14698" width="12.85546875" customWidth="1"/>
    <col min="14699" max="14699" width="12.5703125" customWidth="1"/>
    <col min="14700" max="14700" width="2.85546875" customWidth="1"/>
    <col min="14849" max="14849" width="2.7109375" customWidth="1"/>
    <col min="14850" max="14850" width="9.140625" customWidth="1"/>
    <col min="14851" max="14851" width="29.7109375" customWidth="1"/>
    <col min="14852" max="14852" width="8.140625" customWidth="1"/>
    <col min="14853" max="14861" width="4.7109375" customWidth="1"/>
    <col min="14862" max="14862" width="7.7109375" customWidth="1"/>
    <col min="14863" max="14871" width="4.7109375" customWidth="1"/>
    <col min="14874" max="14874" width="3.7109375" customWidth="1"/>
    <col min="14875" max="14892" width="0" hidden="1" customWidth="1"/>
    <col min="14899" max="14952" width="0" hidden="1" customWidth="1"/>
    <col min="14953" max="14953" width="12.5703125" customWidth="1"/>
    <col min="14954" max="14954" width="12.85546875" customWidth="1"/>
    <col min="14955" max="14955" width="12.5703125" customWidth="1"/>
    <col min="14956" max="14956" width="2.85546875" customWidth="1"/>
    <col min="15105" max="15105" width="2.7109375" customWidth="1"/>
    <col min="15106" max="15106" width="9.140625" customWidth="1"/>
    <col min="15107" max="15107" width="29.7109375" customWidth="1"/>
    <col min="15108" max="15108" width="8.140625" customWidth="1"/>
    <col min="15109" max="15117" width="4.7109375" customWidth="1"/>
    <col min="15118" max="15118" width="7.7109375" customWidth="1"/>
    <col min="15119" max="15127" width="4.7109375" customWidth="1"/>
    <col min="15130" max="15130" width="3.7109375" customWidth="1"/>
    <col min="15131" max="15148" width="0" hidden="1" customWidth="1"/>
    <col min="15155" max="15208" width="0" hidden="1" customWidth="1"/>
    <col min="15209" max="15209" width="12.5703125" customWidth="1"/>
    <col min="15210" max="15210" width="12.85546875" customWidth="1"/>
    <col min="15211" max="15211" width="12.5703125" customWidth="1"/>
    <col min="15212" max="15212" width="2.85546875" customWidth="1"/>
    <col min="15361" max="15361" width="2.7109375" customWidth="1"/>
    <col min="15362" max="15362" width="9.140625" customWidth="1"/>
    <col min="15363" max="15363" width="29.7109375" customWidth="1"/>
    <col min="15364" max="15364" width="8.140625" customWidth="1"/>
    <col min="15365" max="15373" width="4.7109375" customWidth="1"/>
    <col min="15374" max="15374" width="7.7109375" customWidth="1"/>
    <col min="15375" max="15383" width="4.7109375" customWidth="1"/>
    <col min="15386" max="15386" width="3.7109375" customWidth="1"/>
    <col min="15387" max="15404" width="0" hidden="1" customWidth="1"/>
    <col min="15411" max="15464" width="0" hidden="1" customWidth="1"/>
    <col min="15465" max="15465" width="12.5703125" customWidth="1"/>
    <col min="15466" max="15466" width="12.85546875" customWidth="1"/>
    <col min="15467" max="15467" width="12.5703125" customWidth="1"/>
    <col min="15468" max="15468" width="2.85546875" customWidth="1"/>
    <col min="15617" max="15617" width="2.7109375" customWidth="1"/>
    <col min="15618" max="15618" width="9.140625" customWidth="1"/>
    <col min="15619" max="15619" width="29.7109375" customWidth="1"/>
    <col min="15620" max="15620" width="8.140625" customWidth="1"/>
    <col min="15621" max="15629" width="4.7109375" customWidth="1"/>
    <col min="15630" max="15630" width="7.7109375" customWidth="1"/>
    <col min="15631" max="15639" width="4.7109375" customWidth="1"/>
    <col min="15642" max="15642" width="3.7109375" customWidth="1"/>
    <col min="15643" max="15660" width="0" hidden="1" customWidth="1"/>
    <col min="15667" max="15720" width="0" hidden="1" customWidth="1"/>
    <col min="15721" max="15721" width="12.5703125" customWidth="1"/>
    <col min="15722" max="15722" width="12.85546875" customWidth="1"/>
    <col min="15723" max="15723" width="12.5703125" customWidth="1"/>
    <col min="15724" max="15724" width="2.85546875" customWidth="1"/>
    <col min="15873" max="15873" width="2.7109375" customWidth="1"/>
    <col min="15874" max="15874" width="9.140625" customWidth="1"/>
    <col min="15875" max="15875" width="29.7109375" customWidth="1"/>
    <col min="15876" max="15876" width="8.140625" customWidth="1"/>
    <col min="15877" max="15885" width="4.7109375" customWidth="1"/>
    <col min="15886" max="15886" width="7.7109375" customWidth="1"/>
    <col min="15887" max="15895" width="4.7109375" customWidth="1"/>
    <col min="15898" max="15898" width="3.7109375" customWidth="1"/>
    <col min="15899" max="15916" width="0" hidden="1" customWidth="1"/>
    <col min="15923" max="15976" width="0" hidden="1" customWidth="1"/>
    <col min="15977" max="15977" width="12.5703125" customWidth="1"/>
    <col min="15978" max="15978" width="12.85546875" customWidth="1"/>
    <col min="15979" max="15979" width="12.5703125" customWidth="1"/>
    <col min="15980" max="15980" width="2.85546875" customWidth="1"/>
    <col min="16129" max="16129" width="2.7109375" customWidth="1"/>
    <col min="16130" max="16130" width="9.140625" customWidth="1"/>
    <col min="16131" max="16131" width="29.7109375" customWidth="1"/>
    <col min="16132" max="16132" width="8.140625" customWidth="1"/>
    <col min="16133" max="16141" width="4.7109375" customWidth="1"/>
    <col min="16142" max="16142" width="7.7109375" customWidth="1"/>
    <col min="16143" max="16151" width="4.7109375" customWidth="1"/>
    <col min="16154" max="16154" width="3.7109375" customWidth="1"/>
    <col min="16155" max="16172" width="0" hidden="1" customWidth="1"/>
    <col min="16179" max="16232" width="0" hidden="1" customWidth="1"/>
    <col min="16233" max="16233" width="12.5703125" customWidth="1"/>
    <col min="16234" max="16234" width="12.85546875" customWidth="1"/>
    <col min="16235" max="16235" width="12.5703125" customWidth="1"/>
    <col min="16236" max="16236" width="2.85546875" customWidth="1"/>
  </cols>
  <sheetData>
    <row r="1" spans="1:108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100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3.5" customHeight="1" thickBot="1">
      <c r="A2" s="14"/>
      <c r="B2" s="15" t="s">
        <v>0</v>
      </c>
      <c r="C2" s="16">
        <v>41410</v>
      </c>
      <c r="D2" s="17" t="s">
        <v>1</v>
      </c>
      <c r="E2" s="171" t="s">
        <v>35</v>
      </c>
      <c r="F2" s="172"/>
      <c r="G2" s="172"/>
      <c r="H2" s="172"/>
      <c r="I2" s="172"/>
      <c r="J2" s="172"/>
      <c r="K2" s="172"/>
      <c r="L2" s="172"/>
      <c r="M2" s="173"/>
      <c r="N2" s="18">
        <v>37.1</v>
      </c>
      <c r="O2" s="174" t="s">
        <v>2</v>
      </c>
      <c r="P2" s="175"/>
      <c r="Q2" s="175"/>
      <c r="R2" s="175"/>
      <c r="S2" s="175"/>
      <c r="T2" s="175"/>
      <c r="U2" s="175"/>
      <c r="V2" s="175"/>
      <c r="W2" s="176"/>
      <c r="X2" s="19">
        <v>37.1</v>
      </c>
      <c r="Y2" s="20">
        <f>N2+X2</f>
        <v>74.2</v>
      </c>
      <c r="Z2" s="10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8.75" customHeight="1" thickBot="1">
      <c r="A3" s="28"/>
      <c r="B3" s="29" t="s">
        <v>3</v>
      </c>
      <c r="C3" s="30" t="s">
        <v>34</v>
      </c>
      <c r="D3" s="31" t="s">
        <v>5</v>
      </c>
      <c r="E3" s="177" t="s">
        <v>145</v>
      </c>
      <c r="F3" s="178"/>
      <c r="G3" s="178"/>
      <c r="H3" s="178"/>
      <c r="I3" s="178"/>
      <c r="J3" s="178"/>
      <c r="K3" s="178"/>
      <c r="L3" s="178"/>
      <c r="M3" s="179"/>
      <c r="N3" s="32">
        <v>136</v>
      </c>
      <c r="O3" s="180" t="s">
        <v>6</v>
      </c>
      <c r="P3" s="181"/>
      <c r="Q3" s="181"/>
      <c r="R3" s="181"/>
      <c r="S3" s="181"/>
      <c r="T3" s="181"/>
      <c r="U3" s="181"/>
      <c r="V3" s="181"/>
      <c r="W3" s="182"/>
      <c r="X3" s="33">
        <v>136</v>
      </c>
      <c r="Y3" s="34">
        <f>AVERAGE(N3:X3)</f>
        <v>136</v>
      </c>
      <c r="Z3" s="100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5</v>
      </c>
      <c r="I4" s="38">
        <v>4</v>
      </c>
      <c r="J4" s="38">
        <v>4</v>
      </c>
      <c r="K4" s="38">
        <v>5</v>
      </c>
      <c r="L4" s="38">
        <v>3</v>
      </c>
      <c r="M4" s="38">
        <v>4</v>
      </c>
      <c r="N4" s="38">
        <f>SUM(E4:M4)</f>
        <v>36</v>
      </c>
      <c r="O4" s="38">
        <v>4</v>
      </c>
      <c r="P4" s="38">
        <v>5</v>
      </c>
      <c r="Q4" s="38">
        <v>4</v>
      </c>
      <c r="R4" s="38">
        <v>4</v>
      </c>
      <c r="S4" s="38">
        <v>4</v>
      </c>
      <c r="T4" s="38">
        <v>3</v>
      </c>
      <c r="U4" s="38">
        <v>5</v>
      </c>
      <c r="V4" s="38">
        <v>3</v>
      </c>
      <c r="W4" s="38">
        <v>4</v>
      </c>
      <c r="X4" s="38">
        <f>SUM(O4:W4)</f>
        <v>36</v>
      </c>
      <c r="Y4" s="38">
        <f>N4+X4</f>
        <v>72</v>
      </c>
      <c r="Z4" s="101"/>
      <c r="AA4" s="7">
        <f>E4</f>
        <v>4</v>
      </c>
      <c r="AB4" s="7">
        <f t="shared" ref="AB4:AH4" si="0">F4</f>
        <v>4</v>
      </c>
      <c r="AC4" s="7">
        <f t="shared" si="0"/>
        <v>3</v>
      </c>
      <c r="AD4" s="7">
        <f t="shared" si="0"/>
        <v>5</v>
      </c>
      <c r="AE4" s="7">
        <f t="shared" si="0"/>
        <v>4</v>
      </c>
      <c r="AF4" s="7">
        <f t="shared" si="0"/>
        <v>4</v>
      </c>
      <c r="AG4" s="7">
        <f t="shared" si="0"/>
        <v>5</v>
      </c>
      <c r="AH4" s="7">
        <f t="shared" si="0"/>
        <v>3</v>
      </c>
      <c r="AI4" s="7">
        <f>M4</f>
        <v>4</v>
      </c>
      <c r="AJ4" s="7">
        <f>O4</f>
        <v>4</v>
      </c>
      <c r="AK4" s="7">
        <f t="shared" ref="AK4:AR4" si="1">P4</f>
        <v>5</v>
      </c>
      <c r="AL4" s="7">
        <f t="shared" si="1"/>
        <v>4</v>
      </c>
      <c r="AM4" s="7">
        <f t="shared" si="1"/>
        <v>4</v>
      </c>
      <c r="AN4" s="7">
        <f t="shared" si="1"/>
        <v>4</v>
      </c>
      <c r="AO4" s="7">
        <f t="shared" si="1"/>
        <v>3</v>
      </c>
      <c r="AP4" s="7">
        <f t="shared" si="1"/>
        <v>5</v>
      </c>
      <c r="AQ4" s="7">
        <f t="shared" si="1"/>
        <v>3</v>
      </c>
      <c r="AR4" s="7">
        <f t="shared" si="1"/>
        <v>4</v>
      </c>
      <c r="AS4" s="22"/>
      <c r="AT4" s="23"/>
      <c r="AU4" s="23"/>
      <c r="AV4" s="23"/>
      <c r="AW4" s="23"/>
      <c r="AX4" s="23"/>
      <c r="AY4" s="24">
        <f>E4</f>
        <v>4</v>
      </c>
      <c r="AZ4" s="25">
        <f t="shared" ref="AZ4:BG4" si="2">F4</f>
        <v>4</v>
      </c>
      <c r="BA4" s="25">
        <f t="shared" si="2"/>
        <v>3</v>
      </c>
      <c r="BB4" s="25">
        <f t="shared" si="2"/>
        <v>5</v>
      </c>
      <c r="BC4" s="25">
        <f t="shared" si="2"/>
        <v>4</v>
      </c>
      <c r="BD4" s="25">
        <f t="shared" si="2"/>
        <v>4</v>
      </c>
      <c r="BE4" s="25">
        <f t="shared" si="2"/>
        <v>5</v>
      </c>
      <c r="BF4" s="25">
        <f t="shared" si="2"/>
        <v>3</v>
      </c>
      <c r="BG4" s="25">
        <f t="shared" si="2"/>
        <v>4</v>
      </c>
      <c r="BH4" s="25">
        <f>O4</f>
        <v>4</v>
      </c>
      <c r="BI4" s="25">
        <f t="shared" ref="BI4:BP4" si="3">P4</f>
        <v>5</v>
      </c>
      <c r="BJ4" s="25">
        <f t="shared" si="3"/>
        <v>4</v>
      </c>
      <c r="BK4" s="25">
        <f t="shared" si="3"/>
        <v>4</v>
      </c>
      <c r="BL4" s="25">
        <f t="shared" si="3"/>
        <v>4</v>
      </c>
      <c r="BM4" s="25">
        <f t="shared" si="3"/>
        <v>3</v>
      </c>
      <c r="BN4" s="25">
        <f t="shared" si="3"/>
        <v>5</v>
      </c>
      <c r="BO4" s="25">
        <f t="shared" si="3"/>
        <v>3</v>
      </c>
      <c r="BP4" s="26">
        <f t="shared" si="3"/>
        <v>4</v>
      </c>
      <c r="BQ4" s="25">
        <f>E4</f>
        <v>4</v>
      </c>
      <c r="BR4" s="25">
        <f t="shared" ref="BR4:BY4" si="4">F4</f>
        <v>4</v>
      </c>
      <c r="BS4" s="25">
        <f t="shared" si="4"/>
        <v>3</v>
      </c>
      <c r="BT4" s="25">
        <f t="shared" si="4"/>
        <v>5</v>
      </c>
      <c r="BU4" s="25">
        <f t="shared" si="4"/>
        <v>4</v>
      </c>
      <c r="BV4" s="25">
        <f t="shared" si="4"/>
        <v>4</v>
      </c>
      <c r="BW4" s="25">
        <f t="shared" si="4"/>
        <v>5</v>
      </c>
      <c r="BX4" s="25">
        <f t="shared" si="4"/>
        <v>3</v>
      </c>
      <c r="BY4" s="25">
        <f t="shared" si="4"/>
        <v>4</v>
      </c>
      <c r="BZ4" s="25">
        <f>O4</f>
        <v>4</v>
      </c>
      <c r="CA4" s="25">
        <f t="shared" ref="CA4:CH4" si="5">P4</f>
        <v>5</v>
      </c>
      <c r="CB4" s="25">
        <f t="shared" si="5"/>
        <v>4</v>
      </c>
      <c r="CC4" s="25">
        <f t="shared" si="5"/>
        <v>4</v>
      </c>
      <c r="CD4" s="25">
        <f t="shared" si="5"/>
        <v>4</v>
      </c>
      <c r="CE4" s="25">
        <f t="shared" si="5"/>
        <v>3</v>
      </c>
      <c r="CF4" s="25">
        <f t="shared" si="5"/>
        <v>5</v>
      </c>
      <c r="CG4" s="25">
        <f t="shared" si="5"/>
        <v>3</v>
      </c>
      <c r="CH4" s="25">
        <f t="shared" si="5"/>
        <v>4</v>
      </c>
      <c r="CI4" s="24">
        <f>E4</f>
        <v>4</v>
      </c>
      <c r="CJ4" s="25">
        <f t="shared" ref="CJ4:CQ4" si="6">F4</f>
        <v>4</v>
      </c>
      <c r="CK4" s="25">
        <f t="shared" si="6"/>
        <v>3</v>
      </c>
      <c r="CL4" s="25">
        <f t="shared" si="6"/>
        <v>5</v>
      </c>
      <c r="CM4" s="25">
        <f t="shared" si="6"/>
        <v>4</v>
      </c>
      <c r="CN4" s="25">
        <f t="shared" si="6"/>
        <v>4</v>
      </c>
      <c r="CO4" s="25">
        <f t="shared" si="6"/>
        <v>5</v>
      </c>
      <c r="CP4" s="25">
        <f t="shared" si="6"/>
        <v>3</v>
      </c>
      <c r="CQ4" s="25">
        <f t="shared" si="6"/>
        <v>4</v>
      </c>
      <c r="CR4" s="25">
        <f>O4</f>
        <v>4</v>
      </c>
      <c r="CS4" s="25">
        <f t="shared" ref="CS4:CZ4" si="7">P4</f>
        <v>5</v>
      </c>
      <c r="CT4" s="25">
        <f t="shared" si="7"/>
        <v>4</v>
      </c>
      <c r="CU4" s="25">
        <f t="shared" si="7"/>
        <v>4</v>
      </c>
      <c r="CV4" s="25">
        <f t="shared" si="7"/>
        <v>4</v>
      </c>
      <c r="CW4" s="25">
        <f t="shared" si="7"/>
        <v>3</v>
      </c>
      <c r="CX4" s="25">
        <f t="shared" si="7"/>
        <v>5</v>
      </c>
      <c r="CY4" s="25">
        <f t="shared" si="7"/>
        <v>3</v>
      </c>
      <c r="CZ4" s="26">
        <f t="shared" si="7"/>
        <v>4</v>
      </c>
      <c r="DA4" s="23"/>
      <c r="DB4" s="23"/>
      <c r="DC4" s="23"/>
      <c r="DD4" s="27"/>
    </row>
    <row r="5" spans="1:108" ht="19.5" thickBot="1">
      <c r="A5" s="14"/>
      <c r="B5" s="39" t="s">
        <v>8</v>
      </c>
      <c r="C5" s="40" t="s">
        <v>37</v>
      </c>
      <c r="D5" s="41" t="s">
        <v>9</v>
      </c>
      <c r="E5" s="42" t="s">
        <v>127</v>
      </c>
      <c r="F5" s="42" t="s">
        <v>126</v>
      </c>
      <c r="G5" s="42" t="s">
        <v>128</v>
      </c>
      <c r="H5" s="42" t="s">
        <v>129</v>
      </c>
      <c r="I5" s="42" t="s">
        <v>130</v>
      </c>
      <c r="J5" s="42" t="s">
        <v>120</v>
      </c>
      <c r="K5" s="42" t="s">
        <v>131</v>
      </c>
      <c r="L5" s="42" t="s">
        <v>132</v>
      </c>
      <c r="M5" s="42" t="s">
        <v>133</v>
      </c>
      <c r="N5" s="42" t="s">
        <v>134</v>
      </c>
      <c r="O5" s="42" t="s">
        <v>135</v>
      </c>
      <c r="P5" s="42" t="s">
        <v>136</v>
      </c>
      <c r="Q5" s="42" t="s">
        <v>121</v>
      </c>
      <c r="R5" s="42" t="s">
        <v>137</v>
      </c>
      <c r="S5" s="42" t="s">
        <v>138</v>
      </c>
      <c r="T5" s="42" t="s">
        <v>139</v>
      </c>
      <c r="U5" s="42" t="s">
        <v>140</v>
      </c>
      <c r="V5" s="42" t="s">
        <v>141</v>
      </c>
      <c r="W5" s="42" t="s">
        <v>142</v>
      </c>
      <c r="X5" s="42" t="s">
        <v>144</v>
      </c>
      <c r="Y5" s="42" t="s">
        <v>143</v>
      </c>
      <c r="Z5" s="102">
        <f>X12</f>
        <v>380</v>
      </c>
      <c r="AA5" s="183" t="s">
        <v>10</v>
      </c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22"/>
      <c r="AT5" s="23"/>
      <c r="AU5" s="23"/>
      <c r="AV5" s="23"/>
      <c r="AW5" s="23"/>
      <c r="AX5" s="23"/>
      <c r="AY5" s="185" t="s">
        <v>11</v>
      </c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7"/>
      <c r="BQ5" s="185" t="s">
        <v>12</v>
      </c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5" t="s">
        <v>13</v>
      </c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7"/>
      <c r="DA5" s="23"/>
      <c r="DB5" s="23"/>
      <c r="DC5" s="23"/>
      <c r="DD5" s="27"/>
    </row>
    <row r="6" spans="1:108" ht="24.95" customHeight="1" thickBot="1">
      <c r="A6" s="14"/>
      <c r="B6" s="43" t="s">
        <v>14</v>
      </c>
      <c r="C6" s="204" t="s">
        <v>15</v>
      </c>
      <c r="D6" s="205"/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44" t="s">
        <v>16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4" t="s">
        <v>17</v>
      </c>
      <c r="Y6" s="44" t="s">
        <v>18</v>
      </c>
      <c r="Z6" s="101"/>
      <c r="AA6" s="45" t="s">
        <v>4</v>
      </c>
      <c r="AB6" s="45" t="s">
        <v>4</v>
      </c>
      <c r="AC6" s="45" t="s">
        <v>4</v>
      </c>
      <c r="AD6" s="46" t="s">
        <v>4</v>
      </c>
      <c r="AE6" s="46" t="s">
        <v>4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47" t="s">
        <v>19</v>
      </c>
      <c r="AT6" s="48" t="s">
        <v>20</v>
      </c>
      <c r="AU6" s="48" t="s">
        <v>7</v>
      </c>
      <c r="AV6" s="48" t="s">
        <v>21</v>
      </c>
      <c r="AW6" s="48" t="s">
        <v>22</v>
      </c>
      <c r="AX6" s="49" t="s">
        <v>23</v>
      </c>
      <c r="AY6" s="46" t="s">
        <v>4</v>
      </c>
      <c r="AZ6" s="46" t="s">
        <v>4</v>
      </c>
      <c r="BA6" s="46" t="s">
        <v>4</v>
      </c>
      <c r="BB6" s="46" t="s">
        <v>4</v>
      </c>
      <c r="BC6" s="46" t="s">
        <v>4</v>
      </c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1"/>
      <c r="BQ6" s="46" t="s">
        <v>4</v>
      </c>
      <c r="BR6" s="46" t="s">
        <v>4</v>
      </c>
      <c r="BS6" s="46" t="s">
        <v>4</v>
      </c>
      <c r="BT6" s="46" t="s">
        <v>4</v>
      </c>
      <c r="BU6" s="46" t="s">
        <v>4</v>
      </c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2" t="s">
        <v>4</v>
      </c>
      <c r="CJ6" s="46" t="s">
        <v>4</v>
      </c>
      <c r="CK6" s="46" t="s">
        <v>4</v>
      </c>
      <c r="CL6" s="46" t="s">
        <v>4</v>
      </c>
      <c r="CM6" s="46" t="s">
        <v>4</v>
      </c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47" t="s">
        <v>24</v>
      </c>
      <c r="DB6" s="48" t="s">
        <v>25</v>
      </c>
      <c r="DC6" s="49" t="s">
        <v>26</v>
      </c>
      <c r="DD6" s="27"/>
    </row>
    <row r="7" spans="1:108" ht="24.95" customHeight="1">
      <c r="A7" s="14"/>
      <c r="B7" s="110">
        <v>1</v>
      </c>
      <c r="C7" s="192" t="s">
        <v>122</v>
      </c>
      <c r="D7" s="193"/>
      <c r="E7" s="54">
        <v>4</v>
      </c>
      <c r="F7" s="54">
        <v>5</v>
      </c>
      <c r="G7" s="54">
        <v>3</v>
      </c>
      <c r="H7" s="54">
        <v>6</v>
      </c>
      <c r="I7" s="54">
        <v>4</v>
      </c>
      <c r="J7" s="54">
        <v>5</v>
      </c>
      <c r="K7" s="54">
        <v>5</v>
      </c>
      <c r="L7" s="54">
        <v>3</v>
      </c>
      <c r="M7" s="54">
        <v>4</v>
      </c>
      <c r="N7" s="55">
        <f>SUM(E7:M7)</f>
        <v>39</v>
      </c>
      <c r="O7" s="54">
        <v>5</v>
      </c>
      <c r="P7" s="54">
        <v>5</v>
      </c>
      <c r="Q7" s="54">
        <v>4</v>
      </c>
      <c r="R7" s="54">
        <v>5</v>
      </c>
      <c r="S7" s="54">
        <v>5</v>
      </c>
      <c r="T7" s="54">
        <v>4</v>
      </c>
      <c r="U7" s="54">
        <v>5</v>
      </c>
      <c r="V7" s="54">
        <v>5</v>
      </c>
      <c r="W7" s="54">
        <v>6</v>
      </c>
      <c r="X7" s="55">
        <f>SUM(O7:W7)</f>
        <v>44</v>
      </c>
      <c r="Y7" s="55">
        <f>N7+X7</f>
        <v>83</v>
      </c>
      <c r="Z7" s="101"/>
      <c r="AA7" s="7">
        <f>IF(E7="","",E7-E$4)</f>
        <v>0</v>
      </c>
      <c r="AB7" s="7">
        <f t="shared" ref="AB7:AI10" si="8">IF(F7="","",F7-F$4)</f>
        <v>1</v>
      </c>
      <c r="AC7" s="7">
        <f t="shared" si="8"/>
        <v>0</v>
      </c>
      <c r="AD7" s="7">
        <f t="shared" si="8"/>
        <v>1</v>
      </c>
      <c r="AE7" s="7">
        <f t="shared" si="8"/>
        <v>0</v>
      </c>
      <c r="AF7" s="7">
        <f t="shared" si="8"/>
        <v>1</v>
      </c>
      <c r="AG7" s="7">
        <f t="shared" si="8"/>
        <v>0</v>
      </c>
      <c r="AH7" s="7">
        <f t="shared" si="8"/>
        <v>0</v>
      </c>
      <c r="AI7" s="7">
        <f t="shared" si="8"/>
        <v>0</v>
      </c>
      <c r="AJ7" s="7">
        <f>IF(O7="","",O7-O$4)</f>
        <v>1</v>
      </c>
      <c r="AK7" s="7">
        <f t="shared" ref="AK7:AR10" si="9">IF(P7="","",P7-P$4)</f>
        <v>0</v>
      </c>
      <c r="AL7" s="7">
        <f t="shared" si="9"/>
        <v>0</v>
      </c>
      <c r="AM7" s="7">
        <f t="shared" si="9"/>
        <v>1</v>
      </c>
      <c r="AN7" s="7">
        <f t="shared" si="9"/>
        <v>1</v>
      </c>
      <c r="AO7" s="7">
        <f t="shared" si="9"/>
        <v>1</v>
      </c>
      <c r="AP7" s="7">
        <f t="shared" si="9"/>
        <v>0</v>
      </c>
      <c r="AQ7" s="7">
        <f t="shared" si="9"/>
        <v>2</v>
      </c>
      <c r="AR7" s="7">
        <f t="shared" si="9"/>
        <v>2</v>
      </c>
      <c r="AS7" s="56">
        <f>COUNTIF($AA7:$AR7,"=-2")</f>
        <v>0</v>
      </c>
      <c r="AT7" s="57">
        <f>COUNTIF($AA7:$AR7,"=-1")</f>
        <v>0</v>
      </c>
      <c r="AU7" s="57">
        <f>COUNTIF($AA7:$AR7,"=0")</f>
        <v>9</v>
      </c>
      <c r="AV7" s="57">
        <f>COUNTIF($AA7:$AR7,"=1")</f>
        <v>7</v>
      </c>
      <c r="AW7" s="57">
        <f>COUNTIF($AA7:$AR7,"=2")</f>
        <v>2</v>
      </c>
      <c r="AX7" s="58">
        <f>COUNTIF($AA7:$AR7,"&gt;2")</f>
        <v>0</v>
      </c>
      <c r="AY7" s="50" t="str">
        <f t="shared" ref="AY7:BP10" si="10">IF(AA$4=3,AA7,"")</f>
        <v/>
      </c>
      <c r="AZ7" s="50" t="str">
        <f t="shared" si="10"/>
        <v/>
      </c>
      <c r="BA7" s="50">
        <f t="shared" si="10"/>
        <v>0</v>
      </c>
      <c r="BB7" s="50" t="str">
        <f t="shared" si="10"/>
        <v/>
      </c>
      <c r="BC7" s="50" t="str">
        <f t="shared" si="10"/>
        <v/>
      </c>
      <c r="BD7" s="50" t="str">
        <f t="shared" si="10"/>
        <v/>
      </c>
      <c r="BE7" s="50" t="str">
        <f t="shared" si="10"/>
        <v/>
      </c>
      <c r="BF7" s="50">
        <f t="shared" si="10"/>
        <v>0</v>
      </c>
      <c r="BG7" s="50" t="str">
        <f t="shared" si="10"/>
        <v/>
      </c>
      <c r="BH7" s="50" t="str">
        <f t="shared" si="10"/>
        <v/>
      </c>
      <c r="BI7" s="50" t="str">
        <f t="shared" si="10"/>
        <v/>
      </c>
      <c r="BJ7" s="50" t="str">
        <f t="shared" si="10"/>
        <v/>
      </c>
      <c r="BK7" s="50" t="str">
        <f t="shared" si="10"/>
        <v/>
      </c>
      <c r="BL7" s="50" t="str">
        <f t="shared" si="10"/>
        <v/>
      </c>
      <c r="BM7" s="50">
        <f t="shared" si="10"/>
        <v>1</v>
      </c>
      <c r="BN7" s="50" t="str">
        <f t="shared" si="10"/>
        <v/>
      </c>
      <c r="BO7" s="50">
        <f t="shared" si="10"/>
        <v>2</v>
      </c>
      <c r="BP7" s="51" t="str">
        <f t="shared" si="10"/>
        <v/>
      </c>
      <c r="BQ7" s="50">
        <f t="shared" ref="BQ7:CH10" si="11">IF(AA$4=4,AA7,"")</f>
        <v>0</v>
      </c>
      <c r="BR7" s="50">
        <f t="shared" si="11"/>
        <v>1</v>
      </c>
      <c r="BS7" s="50" t="str">
        <f t="shared" si="11"/>
        <v/>
      </c>
      <c r="BT7" s="50" t="str">
        <f t="shared" si="11"/>
        <v/>
      </c>
      <c r="BU7" s="50">
        <f t="shared" si="11"/>
        <v>0</v>
      </c>
      <c r="BV7" s="50">
        <f t="shared" si="11"/>
        <v>1</v>
      </c>
      <c r="BW7" s="50" t="str">
        <f t="shared" si="11"/>
        <v/>
      </c>
      <c r="BX7" s="50" t="str">
        <f t="shared" si="11"/>
        <v/>
      </c>
      <c r="BY7" s="50">
        <f t="shared" si="11"/>
        <v>0</v>
      </c>
      <c r="BZ7" s="50">
        <f t="shared" si="11"/>
        <v>1</v>
      </c>
      <c r="CA7" s="50" t="str">
        <f t="shared" si="11"/>
        <v/>
      </c>
      <c r="CB7" s="50">
        <f t="shared" si="11"/>
        <v>0</v>
      </c>
      <c r="CC7" s="50">
        <f t="shared" si="11"/>
        <v>1</v>
      </c>
      <c r="CD7" s="50">
        <f t="shared" si="11"/>
        <v>1</v>
      </c>
      <c r="CE7" s="50" t="str">
        <f t="shared" si="11"/>
        <v/>
      </c>
      <c r="CF7" s="50" t="str">
        <f t="shared" si="11"/>
        <v/>
      </c>
      <c r="CG7" s="50" t="str">
        <f t="shared" si="11"/>
        <v/>
      </c>
      <c r="CH7" s="50">
        <f t="shared" si="11"/>
        <v>2</v>
      </c>
      <c r="CI7" s="59" t="str">
        <f t="shared" ref="CI7:CZ10" si="12">IF(AA$4=5,AA7,"")</f>
        <v/>
      </c>
      <c r="CJ7" s="50" t="str">
        <f t="shared" si="12"/>
        <v/>
      </c>
      <c r="CK7" s="50" t="str">
        <f t="shared" si="12"/>
        <v/>
      </c>
      <c r="CL7" s="50">
        <f t="shared" si="12"/>
        <v>1</v>
      </c>
      <c r="CM7" s="50" t="str">
        <f t="shared" si="12"/>
        <v/>
      </c>
      <c r="CN7" s="50" t="str">
        <f t="shared" si="12"/>
        <v/>
      </c>
      <c r="CO7" s="50">
        <f t="shared" si="12"/>
        <v>0</v>
      </c>
      <c r="CP7" s="50" t="str">
        <f t="shared" si="12"/>
        <v/>
      </c>
      <c r="CQ7" s="50" t="str">
        <f t="shared" si="12"/>
        <v/>
      </c>
      <c r="CR7" s="50" t="str">
        <f t="shared" si="12"/>
        <v/>
      </c>
      <c r="CS7" s="50">
        <f t="shared" si="12"/>
        <v>0</v>
      </c>
      <c r="CT7" s="50" t="str">
        <f t="shared" si="12"/>
        <v/>
      </c>
      <c r="CU7" s="50" t="str">
        <f t="shared" si="12"/>
        <v/>
      </c>
      <c r="CV7" s="50" t="str">
        <f t="shared" si="12"/>
        <v/>
      </c>
      <c r="CW7" s="50" t="str">
        <f t="shared" si="12"/>
        <v/>
      </c>
      <c r="CX7" s="50">
        <f t="shared" si="12"/>
        <v>0</v>
      </c>
      <c r="CY7" s="50" t="str">
        <f t="shared" si="12"/>
        <v/>
      </c>
      <c r="CZ7" s="50" t="str">
        <f t="shared" si="12"/>
        <v/>
      </c>
      <c r="DA7" s="60">
        <f>SUM(AY7:BP7)</f>
        <v>3</v>
      </c>
      <c r="DB7" s="61">
        <f>SUM(BQ7:CH7)</f>
        <v>7</v>
      </c>
      <c r="DC7" s="62">
        <f>SUM(CI7:CZ7)</f>
        <v>1</v>
      </c>
      <c r="DD7" s="27"/>
    </row>
    <row r="8" spans="1:108" ht="24.95" customHeight="1">
      <c r="A8" s="14"/>
      <c r="B8" s="110">
        <v>2</v>
      </c>
      <c r="C8" s="192" t="s">
        <v>73</v>
      </c>
      <c r="D8" s="193"/>
      <c r="E8" s="54">
        <v>5</v>
      </c>
      <c r="F8" s="54">
        <v>4</v>
      </c>
      <c r="G8" s="54">
        <v>5</v>
      </c>
      <c r="H8" s="54">
        <v>4</v>
      </c>
      <c r="I8" s="54">
        <v>5</v>
      </c>
      <c r="J8" s="54">
        <v>4</v>
      </c>
      <c r="K8" s="54">
        <v>7</v>
      </c>
      <c r="L8" s="54">
        <v>4</v>
      </c>
      <c r="M8" s="54">
        <v>6</v>
      </c>
      <c r="N8" s="55">
        <f>SUM(E8:M8)</f>
        <v>44</v>
      </c>
      <c r="O8" s="54">
        <v>5</v>
      </c>
      <c r="P8" s="54">
        <v>6</v>
      </c>
      <c r="Q8" s="54">
        <v>6</v>
      </c>
      <c r="R8" s="54">
        <v>6</v>
      </c>
      <c r="S8" s="54">
        <v>6</v>
      </c>
      <c r="T8" s="54">
        <v>4</v>
      </c>
      <c r="U8" s="54">
        <v>5</v>
      </c>
      <c r="V8" s="54">
        <v>2</v>
      </c>
      <c r="W8" s="54">
        <v>5</v>
      </c>
      <c r="X8" s="55">
        <f>SUM(O8:W8)</f>
        <v>45</v>
      </c>
      <c r="Y8" s="55">
        <f>N8+X8</f>
        <v>89</v>
      </c>
      <c r="Z8" s="101"/>
      <c r="AA8" s="7">
        <f>IF(E8="","",E8-E$4)</f>
        <v>1</v>
      </c>
      <c r="AB8" s="7">
        <f t="shared" si="8"/>
        <v>0</v>
      </c>
      <c r="AC8" s="7">
        <f t="shared" si="8"/>
        <v>2</v>
      </c>
      <c r="AD8" s="7">
        <f t="shared" si="8"/>
        <v>-1</v>
      </c>
      <c r="AE8" s="7">
        <f t="shared" si="8"/>
        <v>1</v>
      </c>
      <c r="AF8" s="7">
        <f t="shared" si="8"/>
        <v>0</v>
      </c>
      <c r="AG8" s="7">
        <f t="shared" si="8"/>
        <v>2</v>
      </c>
      <c r="AH8" s="7">
        <f t="shared" si="8"/>
        <v>1</v>
      </c>
      <c r="AI8" s="7">
        <f t="shared" si="8"/>
        <v>2</v>
      </c>
      <c r="AJ8" s="7">
        <f>IF(O8="","",O8-O$4)</f>
        <v>1</v>
      </c>
      <c r="AK8" s="7">
        <f t="shared" si="9"/>
        <v>1</v>
      </c>
      <c r="AL8" s="7">
        <f t="shared" si="9"/>
        <v>2</v>
      </c>
      <c r="AM8" s="7">
        <f t="shared" si="9"/>
        <v>2</v>
      </c>
      <c r="AN8" s="7">
        <f t="shared" si="9"/>
        <v>2</v>
      </c>
      <c r="AO8" s="7">
        <f t="shared" si="9"/>
        <v>1</v>
      </c>
      <c r="AP8" s="7">
        <f t="shared" si="9"/>
        <v>0</v>
      </c>
      <c r="AQ8" s="7">
        <f t="shared" si="9"/>
        <v>-1</v>
      </c>
      <c r="AR8" s="7">
        <f t="shared" si="9"/>
        <v>1</v>
      </c>
      <c r="AS8" s="63">
        <f>COUNTIF($AA8:$AR8,"=-2")</f>
        <v>0</v>
      </c>
      <c r="AT8" s="64">
        <f>COUNTIF($AA8:$AR8,"=-1")</f>
        <v>2</v>
      </c>
      <c r="AU8" s="64">
        <f>COUNTIF($AA8:$AR8,"=0")</f>
        <v>3</v>
      </c>
      <c r="AV8" s="64">
        <f>COUNTIF($AA8:$AR8,"=1")</f>
        <v>7</v>
      </c>
      <c r="AW8" s="64">
        <f>COUNTIF($AA8:$AR8,"=2")</f>
        <v>6</v>
      </c>
      <c r="AX8" s="65">
        <f>COUNTIF($AA8:$AR8,"&gt;2")</f>
        <v>0</v>
      </c>
      <c r="AY8" s="50" t="str">
        <f>IF(AA$4=3,AA8,"")</f>
        <v/>
      </c>
      <c r="AZ8" s="50" t="str">
        <f t="shared" si="10"/>
        <v/>
      </c>
      <c r="BA8" s="50">
        <f t="shared" si="10"/>
        <v>2</v>
      </c>
      <c r="BB8" s="50" t="str">
        <f t="shared" si="10"/>
        <v/>
      </c>
      <c r="BC8" s="50" t="str">
        <f t="shared" si="10"/>
        <v/>
      </c>
      <c r="BD8" s="50" t="str">
        <f t="shared" si="10"/>
        <v/>
      </c>
      <c r="BE8" s="50" t="str">
        <f t="shared" si="10"/>
        <v/>
      </c>
      <c r="BF8" s="50">
        <f t="shared" si="10"/>
        <v>1</v>
      </c>
      <c r="BG8" s="50" t="str">
        <f t="shared" si="10"/>
        <v/>
      </c>
      <c r="BH8" s="50" t="str">
        <f t="shared" si="10"/>
        <v/>
      </c>
      <c r="BI8" s="50" t="str">
        <f t="shared" si="10"/>
        <v/>
      </c>
      <c r="BJ8" s="50" t="str">
        <f t="shared" si="10"/>
        <v/>
      </c>
      <c r="BK8" s="50" t="str">
        <f t="shared" si="10"/>
        <v/>
      </c>
      <c r="BL8" s="50" t="str">
        <f t="shared" si="10"/>
        <v/>
      </c>
      <c r="BM8" s="50">
        <f t="shared" si="10"/>
        <v>1</v>
      </c>
      <c r="BN8" s="50" t="str">
        <f t="shared" si="10"/>
        <v/>
      </c>
      <c r="BO8" s="50">
        <f t="shared" si="10"/>
        <v>-1</v>
      </c>
      <c r="BP8" s="51" t="str">
        <f t="shared" si="10"/>
        <v/>
      </c>
      <c r="BQ8" s="50">
        <f>IF(AA$4=4,AA8,"")</f>
        <v>1</v>
      </c>
      <c r="BR8" s="50">
        <f t="shared" si="11"/>
        <v>0</v>
      </c>
      <c r="BS8" s="50" t="str">
        <f t="shared" si="11"/>
        <v/>
      </c>
      <c r="BT8" s="50" t="str">
        <f t="shared" si="11"/>
        <v/>
      </c>
      <c r="BU8" s="50">
        <f t="shared" si="11"/>
        <v>1</v>
      </c>
      <c r="BV8" s="50">
        <f t="shared" si="11"/>
        <v>0</v>
      </c>
      <c r="BW8" s="50" t="str">
        <f t="shared" si="11"/>
        <v/>
      </c>
      <c r="BX8" s="50" t="str">
        <f t="shared" si="11"/>
        <v/>
      </c>
      <c r="BY8" s="50">
        <f t="shared" si="11"/>
        <v>2</v>
      </c>
      <c r="BZ8" s="50">
        <f t="shared" si="11"/>
        <v>1</v>
      </c>
      <c r="CA8" s="50" t="str">
        <f t="shared" si="11"/>
        <v/>
      </c>
      <c r="CB8" s="50">
        <f t="shared" si="11"/>
        <v>2</v>
      </c>
      <c r="CC8" s="50">
        <f t="shared" si="11"/>
        <v>2</v>
      </c>
      <c r="CD8" s="50">
        <f t="shared" si="11"/>
        <v>2</v>
      </c>
      <c r="CE8" s="50" t="str">
        <f t="shared" si="11"/>
        <v/>
      </c>
      <c r="CF8" s="50" t="str">
        <f t="shared" si="11"/>
        <v/>
      </c>
      <c r="CG8" s="50" t="str">
        <f t="shared" si="11"/>
        <v/>
      </c>
      <c r="CH8" s="50">
        <f t="shared" si="11"/>
        <v>1</v>
      </c>
      <c r="CI8" s="59" t="str">
        <f>IF(AA$4=5,AA8,"")</f>
        <v/>
      </c>
      <c r="CJ8" s="50" t="str">
        <f t="shared" si="12"/>
        <v/>
      </c>
      <c r="CK8" s="50" t="str">
        <f t="shared" si="12"/>
        <v/>
      </c>
      <c r="CL8" s="50">
        <f t="shared" si="12"/>
        <v>-1</v>
      </c>
      <c r="CM8" s="50" t="str">
        <f t="shared" si="12"/>
        <v/>
      </c>
      <c r="CN8" s="50" t="str">
        <f t="shared" si="12"/>
        <v/>
      </c>
      <c r="CO8" s="50">
        <f t="shared" si="12"/>
        <v>2</v>
      </c>
      <c r="CP8" s="50" t="str">
        <f t="shared" si="12"/>
        <v/>
      </c>
      <c r="CQ8" s="50" t="str">
        <f t="shared" si="12"/>
        <v/>
      </c>
      <c r="CR8" s="50" t="str">
        <f t="shared" si="12"/>
        <v/>
      </c>
      <c r="CS8" s="50">
        <f t="shared" si="12"/>
        <v>1</v>
      </c>
      <c r="CT8" s="50" t="str">
        <f t="shared" si="12"/>
        <v/>
      </c>
      <c r="CU8" s="50" t="str">
        <f t="shared" si="12"/>
        <v/>
      </c>
      <c r="CV8" s="50" t="str">
        <f t="shared" si="12"/>
        <v/>
      </c>
      <c r="CW8" s="50" t="str">
        <f t="shared" si="12"/>
        <v/>
      </c>
      <c r="CX8" s="50">
        <f t="shared" si="12"/>
        <v>0</v>
      </c>
      <c r="CY8" s="50" t="str">
        <f t="shared" si="12"/>
        <v/>
      </c>
      <c r="CZ8" s="50" t="str">
        <f t="shared" si="12"/>
        <v/>
      </c>
      <c r="DA8" s="66">
        <f>SUM(AY8:BP8)</f>
        <v>3</v>
      </c>
      <c r="DB8" s="67">
        <f>SUM(BQ8:CH8)</f>
        <v>12</v>
      </c>
      <c r="DC8" s="68">
        <f>SUM(CI8:CZ8)</f>
        <v>2</v>
      </c>
      <c r="DD8" s="27"/>
    </row>
    <row r="9" spans="1:108" ht="24.95" customHeight="1">
      <c r="A9" s="14"/>
      <c r="B9" s="110">
        <v>3</v>
      </c>
      <c r="C9" s="192" t="s">
        <v>94</v>
      </c>
      <c r="D9" s="193"/>
      <c r="E9" s="54">
        <v>6</v>
      </c>
      <c r="F9" s="54">
        <v>6</v>
      </c>
      <c r="G9" s="54">
        <v>5</v>
      </c>
      <c r="H9" s="54">
        <v>7</v>
      </c>
      <c r="I9" s="54">
        <v>4</v>
      </c>
      <c r="J9" s="54">
        <v>6</v>
      </c>
      <c r="K9" s="54">
        <v>8</v>
      </c>
      <c r="L9" s="54">
        <v>4</v>
      </c>
      <c r="M9" s="54">
        <v>5</v>
      </c>
      <c r="N9" s="55">
        <f>SUM(E9:M9)</f>
        <v>51</v>
      </c>
      <c r="O9" s="54">
        <v>6</v>
      </c>
      <c r="P9" s="54">
        <v>6</v>
      </c>
      <c r="Q9" s="54">
        <v>5</v>
      </c>
      <c r="R9" s="54">
        <v>6</v>
      </c>
      <c r="S9" s="54">
        <v>4</v>
      </c>
      <c r="T9" s="54">
        <v>6</v>
      </c>
      <c r="U9" s="54">
        <v>6</v>
      </c>
      <c r="V9" s="54">
        <v>4</v>
      </c>
      <c r="W9" s="54">
        <v>5</v>
      </c>
      <c r="X9" s="55">
        <f>SUM(O9:W9)</f>
        <v>48</v>
      </c>
      <c r="Y9" s="55">
        <f>N9+X9</f>
        <v>99</v>
      </c>
      <c r="Z9" s="101"/>
      <c r="AA9" s="7">
        <f>IF(E9="","",E9-E$4)</f>
        <v>2</v>
      </c>
      <c r="AB9" s="7">
        <f t="shared" si="8"/>
        <v>2</v>
      </c>
      <c r="AC9" s="7">
        <f t="shared" si="8"/>
        <v>2</v>
      </c>
      <c r="AD9" s="7">
        <f t="shared" si="8"/>
        <v>2</v>
      </c>
      <c r="AE9" s="7">
        <f t="shared" si="8"/>
        <v>0</v>
      </c>
      <c r="AF9" s="7">
        <f t="shared" si="8"/>
        <v>2</v>
      </c>
      <c r="AG9" s="7">
        <f t="shared" si="8"/>
        <v>3</v>
      </c>
      <c r="AH9" s="7">
        <f t="shared" si="8"/>
        <v>1</v>
      </c>
      <c r="AI9" s="7">
        <f t="shared" si="8"/>
        <v>1</v>
      </c>
      <c r="AJ9" s="7">
        <f>IF(O9="","",O9-O$4)</f>
        <v>2</v>
      </c>
      <c r="AK9" s="7">
        <f t="shared" si="9"/>
        <v>1</v>
      </c>
      <c r="AL9" s="7">
        <f t="shared" si="9"/>
        <v>1</v>
      </c>
      <c r="AM9" s="7">
        <f t="shared" si="9"/>
        <v>2</v>
      </c>
      <c r="AN9" s="7">
        <f t="shared" si="9"/>
        <v>0</v>
      </c>
      <c r="AO9" s="7">
        <f t="shared" si="9"/>
        <v>3</v>
      </c>
      <c r="AP9" s="7">
        <f t="shared" si="9"/>
        <v>1</v>
      </c>
      <c r="AQ9" s="7">
        <f t="shared" si="9"/>
        <v>1</v>
      </c>
      <c r="AR9" s="7">
        <f t="shared" si="9"/>
        <v>1</v>
      </c>
      <c r="AS9" s="63">
        <f>COUNTIF($AA9:$AR9,"=-2")</f>
        <v>0</v>
      </c>
      <c r="AT9" s="64">
        <f>COUNTIF($AA9:$AR9,"=-1")</f>
        <v>0</v>
      </c>
      <c r="AU9" s="64">
        <f>COUNTIF($AA9:$AR9,"=0")</f>
        <v>2</v>
      </c>
      <c r="AV9" s="64">
        <f>COUNTIF($AA9:$AR9,"=1")</f>
        <v>7</v>
      </c>
      <c r="AW9" s="64">
        <f>COUNTIF($AA9:$AR9,"=2")</f>
        <v>7</v>
      </c>
      <c r="AX9" s="65">
        <f>COUNTIF($AA9:$AR9,"&gt;2")</f>
        <v>2</v>
      </c>
      <c r="AY9" s="50" t="str">
        <f>IF(AA$4=3,AA9,"")</f>
        <v/>
      </c>
      <c r="AZ9" s="50" t="str">
        <f t="shared" si="10"/>
        <v/>
      </c>
      <c r="BA9" s="50">
        <f t="shared" si="10"/>
        <v>2</v>
      </c>
      <c r="BB9" s="50" t="str">
        <f t="shared" si="10"/>
        <v/>
      </c>
      <c r="BC9" s="50" t="str">
        <f t="shared" si="10"/>
        <v/>
      </c>
      <c r="BD9" s="50" t="str">
        <f t="shared" si="10"/>
        <v/>
      </c>
      <c r="BE9" s="50" t="str">
        <f t="shared" si="10"/>
        <v/>
      </c>
      <c r="BF9" s="50">
        <f t="shared" si="10"/>
        <v>1</v>
      </c>
      <c r="BG9" s="50" t="str">
        <f t="shared" si="10"/>
        <v/>
      </c>
      <c r="BH9" s="50" t="str">
        <f t="shared" si="10"/>
        <v/>
      </c>
      <c r="BI9" s="50" t="str">
        <f t="shared" si="10"/>
        <v/>
      </c>
      <c r="BJ9" s="50" t="str">
        <f t="shared" si="10"/>
        <v/>
      </c>
      <c r="BK9" s="50" t="str">
        <f t="shared" si="10"/>
        <v/>
      </c>
      <c r="BL9" s="50" t="str">
        <f t="shared" si="10"/>
        <v/>
      </c>
      <c r="BM9" s="50">
        <f t="shared" si="10"/>
        <v>3</v>
      </c>
      <c r="BN9" s="50" t="str">
        <f t="shared" si="10"/>
        <v/>
      </c>
      <c r="BO9" s="50">
        <f t="shared" si="10"/>
        <v>1</v>
      </c>
      <c r="BP9" s="51" t="str">
        <f t="shared" si="10"/>
        <v/>
      </c>
      <c r="BQ9" s="50">
        <f>IF(AA$4=4,AA9,"")</f>
        <v>2</v>
      </c>
      <c r="BR9" s="50">
        <f t="shared" si="11"/>
        <v>2</v>
      </c>
      <c r="BS9" s="50" t="str">
        <f t="shared" si="11"/>
        <v/>
      </c>
      <c r="BT9" s="50" t="str">
        <f t="shared" si="11"/>
        <v/>
      </c>
      <c r="BU9" s="50">
        <f t="shared" si="11"/>
        <v>0</v>
      </c>
      <c r="BV9" s="50">
        <f t="shared" si="11"/>
        <v>2</v>
      </c>
      <c r="BW9" s="50" t="str">
        <f t="shared" si="11"/>
        <v/>
      </c>
      <c r="BX9" s="50" t="str">
        <f t="shared" si="11"/>
        <v/>
      </c>
      <c r="BY9" s="50">
        <f t="shared" si="11"/>
        <v>1</v>
      </c>
      <c r="BZ9" s="50">
        <f t="shared" si="11"/>
        <v>2</v>
      </c>
      <c r="CA9" s="50" t="str">
        <f t="shared" si="11"/>
        <v/>
      </c>
      <c r="CB9" s="50">
        <f t="shared" si="11"/>
        <v>1</v>
      </c>
      <c r="CC9" s="50">
        <f t="shared" si="11"/>
        <v>2</v>
      </c>
      <c r="CD9" s="50">
        <f t="shared" si="11"/>
        <v>0</v>
      </c>
      <c r="CE9" s="50" t="str">
        <f t="shared" si="11"/>
        <v/>
      </c>
      <c r="CF9" s="50" t="str">
        <f t="shared" si="11"/>
        <v/>
      </c>
      <c r="CG9" s="50" t="str">
        <f t="shared" si="11"/>
        <v/>
      </c>
      <c r="CH9" s="50">
        <f t="shared" si="11"/>
        <v>1</v>
      </c>
      <c r="CI9" s="59" t="str">
        <f>IF(AA$4=5,AA9,"")</f>
        <v/>
      </c>
      <c r="CJ9" s="50" t="str">
        <f t="shared" si="12"/>
        <v/>
      </c>
      <c r="CK9" s="50" t="str">
        <f t="shared" si="12"/>
        <v/>
      </c>
      <c r="CL9" s="50">
        <f t="shared" si="12"/>
        <v>2</v>
      </c>
      <c r="CM9" s="50" t="str">
        <f t="shared" si="12"/>
        <v/>
      </c>
      <c r="CN9" s="50" t="str">
        <f t="shared" si="12"/>
        <v/>
      </c>
      <c r="CO9" s="50">
        <f t="shared" si="12"/>
        <v>3</v>
      </c>
      <c r="CP9" s="50" t="str">
        <f t="shared" si="12"/>
        <v/>
      </c>
      <c r="CQ9" s="50" t="str">
        <f t="shared" si="12"/>
        <v/>
      </c>
      <c r="CR9" s="50" t="str">
        <f t="shared" si="12"/>
        <v/>
      </c>
      <c r="CS9" s="50">
        <f t="shared" si="12"/>
        <v>1</v>
      </c>
      <c r="CT9" s="50" t="str">
        <f t="shared" si="12"/>
        <v/>
      </c>
      <c r="CU9" s="50" t="str">
        <f t="shared" si="12"/>
        <v/>
      </c>
      <c r="CV9" s="50" t="str">
        <f t="shared" si="12"/>
        <v/>
      </c>
      <c r="CW9" s="50" t="str">
        <f t="shared" si="12"/>
        <v/>
      </c>
      <c r="CX9" s="50">
        <f t="shared" si="12"/>
        <v>1</v>
      </c>
      <c r="CY9" s="50" t="str">
        <f t="shared" si="12"/>
        <v/>
      </c>
      <c r="CZ9" s="50" t="str">
        <f t="shared" si="12"/>
        <v/>
      </c>
      <c r="DA9" s="66">
        <f>SUM(AY9:BP9)</f>
        <v>7</v>
      </c>
      <c r="DB9" s="67">
        <f>SUM(BQ9:CH9)</f>
        <v>13</v>
      </c>
      <c r="DC9" s="68">
        <f>SUM(CI9:CZ9)</f>
        <v>7</v>
      </c>
      <c r="DD9" s="27"/>
    </row>
    <row r="10" spans="1:108" s="79" customFormat="1" ht="24.95" customHeight="1">
      <c r="A10" s="69"/>
      <c r="B10" s="111">
        <v>4</v>
      </c>
      <c r="C10" s="192" t="s">
        <v>123</v>
      </c>
      <c r="D10" s="193"/>
      <c r="E10" s="54">
        <v>7</v>
      </c>
      <c r="F10" s="54">
        <v>7</v>
      </c>
      <c r="G10" s="54">
        <v>4</v>
      </c>
      <c r="H10" s="54">
        <v>7</v>
      </c>
      <c r="I10" s="54">
        <v>7</v>
      </c>
      <c r="J10" s="54">
        <v>5</v>
      </c>
      <c r="K10" s="54">
        <v>6</v>
      </c>
      <c r="L10" s="54">
        <v>6</v>
      </c>
      <c r="M10" s="54">
        <v>6</v>
      </c>
      <c r="N10" s="55">
        <f>SUM(E10:M10)</f>
        <v>55</v>
      </c>
      <c r="O10" s="54">
        <v>8</v>
      </c>
      <c r="P10" s="54">
        <v>7</v>
      </c>
      <c r="Q10" s="54">
        <v>5</v>
      </c>
      <c r="R10" s="54">
        <v>6</v>
      </c>
      <c r="S10" s="54">
        <v>7</v>
      </c>
      <c r="T10" s="54">
        <v>5</v>
      </c>
      <c r="U10" s="54">
        <v>6</v>
      </c>
      <c r="V10" s="54">
        <v>3</v>
      </c>
      <c r="W10" s="54">
        <v>8</v>
      </c>
      <c r="X10" s="71">
        <f>SUM(O10:W10)</f>
        <v>55</v>
      </c>
      <c r="Y10" s="71">
        <f>N10+X10</f>
        <v>110</v>
      </c>
      <c r="Z10" s="103"/>
      <c r="AA10" s="7">
        <f>IF(E10="","",E10-E$4)</f>
        <v>3</v>
      </c>
      <c r="AB10" s="7">
        <f t="shared" si="8"/>
        <v>3</v>
      </c>
      <c r="AC10" s="7">
        <f t="shared" si="8"/>
        <v>1</v>
      </c>
      <c r="AD10" s="7">
        <f t="shared" si="8"/>
        <v>2</v>
      </c>
      <c r="AE10" s="7">
        <f t="shared" si="8"/>
        <v>3</v>
      </c>
      <c r="AF10" s="7">
        <f t="shared" si="8"/>
        <v>1</v>
      </c>
      <c r="AG10" s="7">
        <f t="shared" si="8"/>
        <v>1</v>
      </c>
      <c r="AH10" s="7">
        <f t="shared" si="8"/>
        <v>3</v>
      </c>
      <c r="AI10" s="7">
        <f t="shared" si="8"/>
        <v>2</v>
      </c>
      <c r="AJ10" s="7">
        <f>IF(O10="","",O10-O$4)</f>
        <v>4</v>
      </c>
      <c r="AK10" s="7">
        <f t="shared" si="9"/>
        <v>2</v>
      </c>
      <c r="AL10" s="7">
        <f t="shared" si="9"/>
        <v>1</v>
      </c>
      <c r="AM10" s="7">
        <f t="shared" si="9"/>
        <v>2</v>
      </c>
      <c r="AN10" s="7">
        <f t="shared" si="9"/>
        <v>3</v>
      </c>
      <c r="AO10" s="7">
        <f t="shared" si="9"/>
        <v>2</v>
      </c>
      <c r="AP10" s="7">
        <f t="shared" si="9"/>
        <v>1</v>
      </c>
      <c r="AQ10" s="7">
        <f t="shared" si="9"/>
        <v>0</v>
      </c>
      <c r="AR10" s="7">
        <f t="shared" si="9"/>
        <v>4</v>
      </c>
      <c r="AS10" s="72">
        <f>COUNTIF($AA10:$AR10,"=-2")</f>
        <v>0</v>
      </c>
      <c r="AT10" s="73">
        <f>COUNTIF($AA10:$AR10,"=-1")</f>
        <v>0</v>
      </c>
      <c r="AU10" s="73">
        <f>COUNTIF($AA10:$AR10,"=0")</f>
        <v>1</v>
      </c>
      <c r="AV10" s="73">
        <f>COUNTIF($AA10:$AR10,"=1")</f>
        <v>5</v>
      </c>
      <c r="AW10" s="73">
        <f>COUNTIF($AA10:$AR10,"=2")</f>
        <v>5</v>
      </c>
      <c r="AX10" s="74">
        <f>COUNTIF($AA10:$AR10,"&gt;2")</f>
        <v>7</v>
      </c>
      <c r="AY10" s="50" t="str">
        <f>IF(AA$4=3,AA10,"")</f>
        <v/>
      </c>
      <c r="AZ10" s="50" t="str">
        <f t="shared" si="10"/>
        <v/>
      </c>
      <c r="BA10" s="50">
        <f t="shared" si="10"/>
        <v>1</v>
      </c>
      <c r="BB10" s="50" t="str">
        <f t="shared" si="10"/>
        <v/>
      </c>
      <c r="BC10" s="50" t="str">
        <f t="shared" si="10"/>
        <v/>
      </c>
      <c r="BD10" s="50" t="str">
        <f t="shared" si="10"/>
        <v/>
      </c>
      <c r="BE10" s="50" t="str">
        <f t="shared" si="10"/>
        <v/>
      </c>
      <c r="BF10" s="50">
        <f t="shared" si="10"/>
        <v>3</v>
      </c>
      <c r="BG10" s="50" t="str">
        <f t="shared" si="10"/>
        <v/>
      </c>
      <c r="BH10" s="50" t="str">
        <f t="shared" si="10"/>
        <v/>
      </c>
      <c r="BI10" s="50" t="str">
        <f t="shared" si="10"/>
        <v/>
      </c>
      <c r="BJ10" s="50" t="str">
        <f t="shared" si="10"/>
        <v/>
      </c>
      <c r="BK10" s="50" t="str">
        <f t="shared" si="10"/>
        <v/>
      </c>
      <c r="BL10" s="50" t="str">
        <f t="shared" si="10"/>
        <v/>
      </c>
      <c r="BM10" s="50">
        <f t="shared" si="10"/>
        <v>2</v>
      </c>
      <c r="BN10" s="50" t="str">
        <f t="shared" si="10"/>
        <v/>
      </c>
      <c r="BO10" s="50">
        <f t="shared" si="10"/>
        <v>0</v>
      </c>
      <c r="BP10" s="51" t="str">
        <f t="shared" si="10"/>
        <v/>
      </c>
      <c r="BQ10" s="50">
        <f>IF(AA$4=4,AA10,"")</f>
        <v>3</v>
      </c>
      <c r="BR10" s="50">
        <f t="shared" si="11"/>
        <v>3</v>
      </c>
      <c r="BS10" s="50" t="str">
        <f t="shared" si="11"/>
        <v/>
      </c>
      <c r="BT10" s="50" t="str">
        <f t="shared" si="11"/>
        <v/>
      </c>
      <c r="BU10" s="50">
        <f t="shared" si="11"/>
        <v>3</v>
      </c>
      <c r="BV10" s="50">
        <f t="shared" si="11"/>
        <v>1</v>
      </c>
      <c r="BW10" s="50" t="str">
        <f t="shared" si="11"/>
        <v/>
      </c>
      <c r="BX10" s="50" t="str">
        <f t="shared" si="11"/>
        <v/>
      </c>
      <c r="BY10" s="50">
        <f t="shared" si="11"/>
        <v>2</v>
      </c>
      <c r="BZ10" s="50">
        <f t="shared" si="11"/>
        <v>4</v>
      </c>
      <c r="CA10" s="50" t="str">
        <f t="shared" si="11"/>
        <v/>
      </c>
      <c r="CB10" s="50">
        <f t="shared" si="11"/>
        <v>1</v>
      </c>
      <c r="CC10" s="50">
        <f t="shared" si="11"/>
        <v>2</v>
      </c>
      <c r="CD10" s="50">
        <f t="shared" si="11"/>
        <v>3</v>
      </c>
      <c r="CE10" s="50" t="str">
        <f t="shared" si="11"/>
        <v/>
      </c>
      <c r="CF10" s="50" t="str">
        <f t="shared" si="11"/>
        <v/>
      </c>
      <c r="CG10" s="50" t="str">
        <f t="shared" si="11"/>
        <v/>
      </c>
      <c r="CH10" s="50">
        <f t="shared" si="11"/>
        <v>4</v>
      </c>
      <c r="CI10" s="59" t="str">
        <f>IF(AA$4=5,AA10,"")</f>
        <v/>
      </c>
      <c r="CJ10" s="50" t="str">
        <f t="shared" si="12"/>
        <v/>
      </c>
      <c r="CK10" s="50" t="str">
        <f t="shared" si="12"/>
        <v/>
      </c>
      <c r="CL10" s="50">
        <f t="shared" si="12"/>
        <v>2</v>
      </c>
      <c r="CM10" s="50" t="str">
        <f t="shared" si="12"/>
        <v/>
      </c>
      <c r="CN10" s="50" t="str">
        <f t="shared" si="12"/>
        <v/>
      </c>
      <c r="CO10" s="50">
        <f t="shared" si="12"/>
        <v>1</v>
      </c>
      <c r="CP10" s="50" t="str">
        <f t="shared" si="12"/>
        <v/>
      </c>
      <c r="CQ10" s="50" t="str">
        <f t="shared" si="12"/>
        <v/>
      </c>
      <c r="CR10" s="50" t="str">
        <f t="shared" si="12"/>
        <v/>
      </c>
      <c r="CS10" s="50">
        <f t="shared" si="12"/>
        <v>2</v>
      </c>
      <c r="CT10" s="50" t="str">
        <f t="shared" si="12"/>
        <v/>
      </c>
      <c r="CU10" s="50" t="str">
        <f t="shared" si="12"/>
        <v/>
      </c>
      <c r="CV10" s="50" t="str">
        <f t="shared" si="12"/>
        <v/>
      </c>
      <c r="CW10" s="50" t="str">
        <f t="shared" si="12"/>
        <v/>
      </c>
      <c r="CX10" s="50">
        <f t="shared" si="12"/>
        <v>1</v>
      </c>
      <c r="CY10" s="50" t="str">
        <f t="shared" si="12"/>
        <v/>
      </c>
      <c r="CZ10" s="50" t="str">
        <f t="shared" si="12"/>
        <v/>
      </c>
      <c r="DA10" s="75">
        <f>SUM(AY10:BP10)</f>
        <v>6</v>
      </c>
      <c r="DB10" s="76">
        <f>SUM(BQ10:CH10)</f>
        <v>26</v>
      </c>
      <c r="DC10" s="77">
        <f>SUM(CI10:CZ10)</f>
        <v>6</v>
      </c>
      <c r="DD10" s="78"/>
    </row>
    <row r="11" spans="1:108" s="79" customFormat="1" ht="24.95" customHeight="1" thickBot="1">
      <c r="A11" s="69"/>
      <c r="B11" s="111">
        <v>5</v>
      </c>
      <c r="C11" s="192" t="s">
        <v>124</v>
      </c>
      <c r="D11" s="193"/>
      <c r="E11" s="54">
        <v>5</v>
      </c>
      <c r="F11" s="54">
        <v>5</v>
      </c>
      <c r="G11" s="54">
        <v>6</v>
      </c>
      <c r="H11" s="54">
        <v>9</v>
      </c>
      <c r="I11" s="54">
        <v>6</v>
      </c>
      <c r="J11" s="54">
        <v>8</v>
      </c>
      <c r="K11" s="54">
        <v>6</v>
      </c>
      <c r="L11" s="54">
        <v>6</v>
      </c>
      <c r="M11" s="54">
        <v>6</v>
      </c>
      <c r="N11" s="55">
        <f>SUM(E11:M11)</f>
        <v>57</v>
      </c>
      <c r="O11" s="54">
        <v>5</v>
      </c>
      <c r="P11" s="54">
        <v>6</v>
      </c>
      <c r="Q11" s="54">
        <v>6</v>
      </c>
      <c r="R11" s="54">
        <v>6</v>
      </c>
      <c r="S11" s="54">
        <v>5</v>
      </c>
      <c r="T11" s="54">
        <v>5</v>
      </c>
      <c r="U11" s="54">
        <v>7</v>
      </c>
      <c r="V11" s="54">
        <v>5</v>
      </c>
      <c r="W11" s="54">
        <v>7</v>
      </c>
      <c r="X11" s="71">
        <f>SUM(O11:W11)</f>
        <v>52</v>
      </c>
      <c r="Y11" s="71">
        <f>N11+X11</f>
        <v>109</v>
      </c>
      <c r="Z11" s="103"/>
      <c r="AA11" s="7">
        <f>IF(E11="","",E11-E$4)</f>
        <v>1</v>
      </c>
      <c r="AB11" s="7">
        <f t="shared" ref="AB11" si="13">IF(F11="","",F11-F$4)</f>
        <v>1</v>
      </c>
      <c r="AC11" s="7">
        <f t="shared" ref="AC11" si="14">IF(G11="","",G11-G$4)</f>
        <v>3</v>
      </c>
      <c r="AD11" s="7">
        <f t="shared" ref="AD11" si="15">IF(H11="","",H11-H$4)</f>
        <v>4</v>
      </c>
      <c r="AE11" s="7">
        <f t="shared" ref="AE11" si="16">IF(I11="","",I11-I$4)</f>
        <v>2</v>
      </c>
      <c r="AF11" s="7">
        <f t="shared" ref="AF11" si="17">IF(J11="","",J11-J$4)</f>
        <v>4</v>
      </c>
      <c r="AG11" s="7">
        <f t="shared" ref="AG11" si="18">IF(K11="","",K11-K$4)</f>
        <v>1</v>
      </c>
      <c r="AH11" s="7">
        <f t="shared" ref="AH11" si="19">IF(L11="","",L11-L$4)</f>
        <v>3</v>
      </c>
      <c r="AI11" s="7">
        <f t="shared" ref="AI11" si="20">IF(M11="","",M11-M$4)</f>
        <v>2</v>
      </c>
      <c r="AJ11" s="7">
        <f>IF(O11="","",O11-O$4)</f>
        <v>1</v>
      </c>
      <c r="AK11" s="7">
        <f t="shared" ref="AK11" si="21">IF(P11="","",P11-P$4)</f>
        <v>1</v>
      </c>
      <c r="AL11" s="7">
        <f t="shared" ref="AL11" si="22">IF(Q11="","",Q11-Q$4)</f>
        <v>2</v>
      </c>
      <c r="AM11" s="7">
        <f t="shared" ref="AM11" si="23">IF(R11="","",R11-R$4)</f>
        <v>2</v>
      </c>
      <c r="AN11" s="7">
        <f t="shared" ref="AN11" si="24">IF(S11="","",S11-S$4)</f>
        <v>1</v>
      </c>
      <c r="AO11" s="7">
        <f t="shared" ref="AO11" si="25">IF(T11="","",T11-T$4)</f>
        <v>2</v>
      </c>
      <c r="AP11" s="7">
        <f t="shared" ref="AP11" si="26">IF(U11="","",U11-U$4)</f>
        <v>2</v>
      </c>
      <c r="AQ11" s="7">
        <f t="shared" ref="AQ11" si="27">IF(V11="","",V11-V$4)</f>
        <v>2</v>
      </c>
      <c r="AR11" s="7">
        <f t="shared" ref="AR11" si="28">IF(W11="","",W11-W$4)</f>
        <v>3</v>
      </c>
      <c r="AS11" s="72">
        <f>COUNTIF($AA11:$AR11,"=-2")</f>
        <v>0</v>
      </c>
      <c r="AT11" s="73">
        <f>COUNTIF($AA11:$AR11,"=-1")</f>
        <v>0</v>
      </c>
      <c r="AU11" s="73">
        <f>COUNTIF($AA11:$AR11,"=0")</f>
        <v>0</v>
      </c>
      <c r="AV11" s="73">
        <f>COUNTIF($AA11:$AR11,"=1")</f>
        <v>6</v>
      </c>
      <c r="AW11" s="73">
        <f>COUNTIF($AA11:$AR11,"=2")</f>
        <v>7</v>
      </c>
      <c r="AX11" s="74">
        <f>COUNTIF($AA11:$AR11,"&gt;2")</f>
        <v>5</v>
      </c>
      <c r="AY11" s="50" t="str">
        <f>IF(AA$4=3,AA11,"")</f>
        <v/>
      </c>
      <c r="AZ11" s="50" t="str">
        <f t="shared" ref="AZ11" si="29">IF(AB$4=3,AB11,"")</f>
        <v/>
      </c>
      <c r="BA11" s="50">
        <f t="shared" ref="BA11" si="30">IF(AC$4=3,AC11,"")</f>
        <v>3</v>
      </c>
      <c r="BB11" s="50" t="str">
        <f t="shared" ref="BB11" si="31">IF(AD$4=3,AD11,"")</f>
        <v/>
      </c>
      <c r="BC11" s="50" t="str">
        <f t="shared" ref="BC11" si="32">IF(AE$4=3,AE11,"")</f>
        <v/>
      </c>
      <c r="BD11" s="50" t="str">
        <f t="shared" ref="BD11" si="33">IF(AF$4=3,AF11,"")</f>
        <v/>
      </c>
      <c r="BE11" s="50" t="str">
        <f t="shared" ref="BE11" si="34">IF(AG$4=3,AG11,"")</f>
        <v/>
      </c>
      <c r="BF11" s="50">
        <f t="shared" ref="BF11" si="35">IF(AH$4=3,AH11,"")</f>
        <v>3</v>
      </c>
      <c r="BG11" s="50" t="str">
        <f t="shared" ref="BG11" si="36">IF(AI$4=3,AI11,"")</f>
        <v/>
      </c>
      <c r="BH11" s="50" t="str">
        <f t="shared" ref="BH11" si="37">IF(AJ$4=3,AJ11,"")</f>
        <v/>
      </c>
      <c r="BI11" s="50" t="str">
        <f t="shared" ref="BI11" si="38">IF(AK$4=3,AK11,"")</f>
        <v/>
      </c>
      <c r="BJ11" s="50" t="str">
        <f t="shared" ref="BJ11" si="39">IF(AL$4=3,AL11,"")</f>
        <v/>
      </c>
      <c r="BK11" s="50" t="str">
        <f t="shared" ref="BK11" si="40">IF(AM$4=3,AM11,"")</f>
        <v/>
      </c>
      <c r="BL11" s="50" t="str">
        <f t="shared" ref="BL11" si="41">IF(AN$4=3,AN11,"")</f>
        <v/>
      </c>
      <c r="BM11" s="50">
        <f t="shared" ref="BM11" si="42">IF(AO$4=3,AO11,"")</f>
        <v>2</v>
      </c>
      <c r="BN11" s="50" t="str">
        <f t="shared" ref="BN11" si="43">IF(AP$4=3,AP11,"")</f>
        <v/>
      </c>
      <c r="BO11" s="50">
        <f t="shared" ref="BO11" si="44">IF(AQ$4=3,AQ11,"")</f>
        <v>2</v>
      </c>
      <c r="BP11" s="51" t="str">
        <f t="shared" ref="BP11" si="45">IF(AR$4=3,AR11,"")</f>
        <v/>
      </c>
      <c r="BQ11" s="50">
        <f>IF(AA$4=4,AA11,"")</f>
        <v>1</v>
      </c>
      <c r="BR11" s="50">
        <f t="shared" ref="BR11" si="46">IF(AB$4=4,AB11,"")</f>
        <v>1</v>
      </c>
      <c r="BS11" s="50" t="str">
        <f t="shared" ref="BS11" si="47">IF(AC$4=4,AC11,"")</f>
        <v/>
      </c>
      <c r="BT11" s="50" t="str">
        <f t="shared" ref="BT11" si="48">IF(AD$4=4,AD11,"")</f>
        <v/>
      </c>
      <c r="BU11" s="50">
        <f t="shared" ref="BU11" si="49">IF(AE$4=4,AE11,"")</f>
        <v>2</v>
      </c>
      <c r="BV11" s="50">
        <f t="shared" ref="BV11" si="50">IF(AF$4=4,AF11,"")</f>
        <v>4</v>
      </c>
      <c r="BW11" s="50" t="str">
        <f t="shared" ref="BW11" si="51">IF(AG$4=4,AG11,"")</f>
        <v/>
      </c>
      <c r="BX11" s="50" t="str">
        <f t="shared" ref="BX11" si="52">IF(AH$4=4,AH11,"")</f>
        <v/>
      </c>
      <c r="BY11" s="50">
        <f t="shared" ref="BY11" si="53">IF(AI$4=4,AI11,"")</f>
        <v>2</v>
      </c>
      <c r="BZ11" s="50">
        <f t="shared" ref="BZ11" si="54">IF(AJ$4=4,AJ11,"")</f>
        <v>1</v>
      </c>
      <c r="CA11" s="50" t="str">
        <f t="shared" ref="CA11" si="55">IF(AK$4=4,AK11,"")</f>
        <v/>
      </c>
      <c r="CB11" s="50">
        <f t="shared" ref="CB11" si="56">IF(AL$4=4,AL11,"")</f>
        <v>2</v>
      </c>
      <c r="CC11" s="50">
        <f t="shared" ref="CC11" si="57">IF(AM$4=4,AM11,"")</f>
        <v>2</v>
      </c>
      <c r="CD11" s="50">
        <f t="shared" ref="CD11" si="58">IF(AN$4=4,AN11,"")</f>
        <v>1</v>
      </c>
      <c r="CE11" s="50" t="str">
        <f t="shared" ref="CE11" si="59">IF(AO$4=4,AO11,"")</f>
        <v/>
      </c>
      <c r="CF11" s="50" t="str">
        <f t="shared" ref="CF11" si="60">IF(AP$4=4,AP11,"")</f>
        <v/>
      </c>
      <c r="CG11" s="50" t="str">
        <f t="shared" ref="CG11" si="61">IF(AQ$4=4,AQ11,"")</f>
        <v/>
      </c>
      <c r="CH11" s="50">
        <f t="shared" ref="CH11" si="62">IF(AR$4=4,AR11,"")</f>
        <v>3</v>
      </c>
      <c r="CI11" s="59" t="str">
        <f>IF(AA$4=5,AA11,"")</f>
        <v/>
      </c>
      <c r="CJ11" s="50" t="str">
        <f t="shared" ref="CJ11" si="63">IF(AB$4=5,AB11,"")</f>
        <v/>
      </c>
      <c r="CK11" s="50" t="str">
        <f t="shared" ref="CK11" si="64">IF(AC$4=5,AC11,"")</f>
        <v/>
      </c>
      <c r="CL11" s="50">
        <f t="shared" ref="CL11" si="65">IF(AD$4=5,AD11,"")</f>
        <v>4</v>
      </c>
      <c r="CM11" s="50" t="str">
        <f t="shared" ref="CM11" si="66">IF(AE$4=5,AE11,"")</f>
        <v/>
      </c>
      <c r="CN11" s="50" t="str">
        <f t="shared" ref="CN11" si="67">IF(AF$4=5,AF11,"")</f>
        <v/>
      </c>
      <c r="CO11" s="50">
        <f t="shared" ref="CO11" si="68">IF(AG$4=5,AG11,"")</f>
        <v>1</v>
      </c>
      <c r="CP11" s="50" t="str">
        <f t="shared" ref="CP11" si="69">IF(AH$4=5,AH11,"")</f>
        <v/>
      </c>
      <c r="CQ11" s="50" t="str">
        <f t="shared" ref="CQ11" si="70">IF(AI$4=5,AI11,"")</f>
        <v/>
      </c>
      <c r="CR11" s="50" t="str">
        <f t="shared" ref="CR11" si="71">IF(AJ$4=5,AJ11,"")</f>
        <v/>
      </c>
      <c r="CS11" s="50">
        <f t="shared" ref="CS11" si="72">IF(AK$4=5,AK11,"")</f>
        <v>1</v>
      </c>
      <c r="CT11" s="50" t="str">
        <f t="shared" ref="CT11" si="73">IF(AL$4=5,AL11,"")</f>
        <v/>
      </c>
      <c r="CU11" s="50" t="str">
        <f t="shared" ref="CU11" si="74">IF(AM$4=5,AM11,"")</f>
        <v/>
      </c>
      <c r="CV11" s="50" t="str">
        <f t="shared" ref="CV11" si="75">IF(AN$4=5,AN11,"")</f>
        <v/>
      </c>
      <c r="CW11" s="50" t="str">
        <f t="shared" ref="CW11" si="76">IF(AO$4=5,AO11,"")</f>
        <v/>
      </c>
      <c r="CX11" s="50">
        <f t="shared" ref="CX11" si="77">IF(AP$4=5,AP11,"")</f>
        <v>2</v>
      </c>
      <c r="CY11" s="50" t="str">
        <f t="shared" ref="CY11" si="78">IF(AQ$4=5,AQ11,"")</f>
        <v/>
      </c>
      <c r="CZ11" s="50" t="str">
        <f t="shared" ref="CZ11" si="79">IF(AR$4=5,AR11,"")</f>
        <v/>
      </c>
      <c r="DA11" s="75">
        <f>SUM(AY11:BP11)</f>
        <v>10</v>
      </c>
      <c r="DB11" s="76">
        <f>SUM(BQ11:CH11)</f>
        <v>19</v>
      </c>
      <c r="DC11" s="77">
        <f>SUM(CI11:CZ11)</f>
        <v>8</v>
      </c>
      <c r="DD11" s="78"/>
    </row>
    <row r="12" spans="1:108" ht="12.75" customHeight="1">
      <c r="A12" s="14"/>
      <c r="B12" s="80"/>
      <c r="C12" s="80"/>
      <c r="D12" s="80"/>
      <c r="E12" s="81"/>
      <c r="F12" s="81"/>
      <c r="G12" s="81"/>
      <c r="H12" s="81"/>
      <c r="I12" s="81"/>
      <c r="J12" s="81"/>
      <c r="K12" s="81"/>
      <c r="L12" s="81"/>
      <c r="M12" s="81"/>
      <c r="N12" s="91"/>
      <c r="O12" s="81"/>
      <c r="P12" s="82"/>
      <c r="Q12" s="82"/>
      <c r="R12" s="82"/>
      <c r="S12" s="82"/>
      <c r="T12" s="82"/>
      <c r="U12" s="82"/>
      <c r="V12" s="82"/>
      <c r="W12" s="82"/>
      <c r="X12" s="194">
        <f>SUM(Y7:Y11)-MAX(Y7:Y11)</f>
        <v>380</v>
      </c>
      <c r="Y12" s="195"/>
      <c r="Z12" s="101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200">
        <f>SUM(AS7:AS11)</f>
        <v>0</v>
      </c>
      <c r="AT12" s="202">
        <f t="shared" ref="AT12:DC12" si="80">SUM(AT7:AT11)</f>
        <v>2</v>
      </c>
      <c r="AU12" s="202">
        <f t="shared" si="80"/>
        <v>15</v>
      </c>
      <c r="AV12" s="202">
        <f t="shared" si="80"/>
        <v>32</v>
      </c>
      <c r="AW12" s="202">
        <f t="shared" si="80"/>
        <v>27</v>
      </c>
      <c r="AX12" s="206">
        <f t="shared" si="80"/>
        <v>14</v>
      </c>
      <c r="AY12" s="50">
        <f t="shared" si="80"/>
        <v>0</v>
      </c>
      <c r="AZ12" s="50">
        <f t="shared" si="80"/>
        <v>0</v>
      </c>
      <c r="BA12" s="50">
        <f t="shared" si="80"/>
        <v>8</v>
      </c>
      <c r="BB12" s="50">
        <f t="shared" si="80"/>
        <v>0</v>
      </c>
      <c r="BC12" s="50">
        <f t="shared" si="80"/>
        <v>0</v>
      </c>
      <c r="BD12" s="50">
        <f t="shared" si="80"/>
        <v>0</v>
      </c>
      <c r="BE12" s="50">
        <f t="shared" si="80"/>
        <v>0</v>
      </c>
      <c r="BF12" s="50">
        <f t="shared" si="80"/>
        <v>8</v>
      </c>
      <c r="BG12" s="50">
        <f t="shared" si="80"/>
        <v>0</v>
      </c>
      <c r="BH12" s="50">
        <f t="shared" si="80"/>
        <v>0</v>
      </c>
      <c r="BI12" s="50">
        <f t="shared" si="80"/>
        <v>0</v>
      </c>
      <c r="BJ12" s="50">
        <f t="shared" si="80"/>
        <v>0</v>
      </c>
      <c r="BK12" s="50">
        <f t="shared" si="80"/>
        <v>0</v>
      </c>
      <c r="BL12" s="50">
        <f t="shared" si="80"/>
        <v>0</v>
      </c>
      <c r="BM12" s="50">
        <f t="shared" si="80"/>
        <v>9</v>
      </c>
      <c r="BN12" s="50">
        <f t="shared" si="80"/>
        <v>0</v>
      </c>
      <c r="BO12" s="50">
        <f t="shared" si="80"/>
        <v>4</v>
      </c>
      <c r="BP12" s="51">
        <f t="shared" si="80"/>
        <v>0</v>
      </c>
      <c r="BQ12" s="50">
        <f t="shared" si="80"/>
        <v>7</v>
      </c>
      <c r="BR12" s="50">
        <f t="shared" si="80"/>
        <v>7</v>
      </c>
      <c r="BS12" s="50">
        <f t="shared" si="80"/>
        <v>0</v>
      </c>
      <c r="BT12" s="50">
        <f t="shared" si="80"/>
        <v>0</v>
      </c>
      <c r="BU12" s="50">
        <f t="shared" si="80"/>
        <v>6</v>
      </c>
      <c r="BV12" s="50">
        <f t="shared" si="80"/>
        <v>8</v>
      </c>
      <c r="BW12" s="50">
        <f t="shared" si="80"/>
        <v>0</v>
      </c>
      <c r="BX12" s="50">
        <f t="shared" si="80"/>
        <v>0</v>
      </c>
      <c r="BY12" s="50">
        <f t="shared" si="80"/>
        <v>7</v>
      </c>
      <c r="BZ12" s="50">
        <f t="shared" si="80"/>
        <v>9</v>
      </c>
      <c r="CA12" s="50">
        <f t="shared" si="80"/>
        <v>0</v>
      </c>
      <c r="CB12" s="50">
        <f t="shared" si="80"/>
        <v>6</v>
      </c>
      <c r="CC12" s="50">
        <f t="shared" si="80"/>
        <v>9</v>
      </c>
      <c r="CD12" s="50">
        <f t="shared" si="80"/>
        <v>7</v>
      </c>
      <c r="CE12" s="50">
        <f t="shared" si="80"/>
        <v>0</v>
      </c>
      <c r="CF12" s="50">
        <f t="shared" si="80"/>
        <v>0</v>
      </c>
      <c r="CG12" s="50">
        <f t="shared" si="80"/>
        <v>0</v>
      </c>
      <c r="CH12" s="50">
        <f t="shared" si="80"/>
        <v>11</v>
      </c>
      <c r="CI12" s="59">
        <f t="shared" si="80"/>
        <v>0</v>
      </c>
      <c r="CJ12" s="50">
        <f t="shared" si="80"/>
        <v>0</v>
      </c>
      <c r="CK12" s="50">
        <f t="shared" si="80"/>
        <v>0</v>
      </c>
      <c r="CL12" s="50">
        <f t="shared" si="80"/>
        <v>8</v>
      </c>
      <c r="CM12" s="50">
        <f t="shared" si="80"/>
        <v>0</v>
      </c>
      <c r="CN12" s="50">
        <f t="shared" si="80"/>
        <v>0</v>
      </c>
      <c r="CO12" s="50">
        <f t="shared" si="80"/>
        <v>7</v>
      </c>
      <c r="CP12" s="50">
        <f t="shared" si="80"/>
        <v>0</v>
      </c>
      <c r="CQ12" s="50">
        <f t="shared" si="80"/>
        <v>0</v>
      </c>
      <c r="CR12" s="50">
        <f t="shared" si="80"/>
        <v>0</v>
      </c>
      <c r="CS12" s="50">
        <f t="shared" si="80"/>
        <v>5</v>
      </c>
      <c r="CT12" s="50">
        <f t="shared" si="80"/>
        <v>0</v>
      </c>
      <c r="CU12" s="50">
        <f t="shared" si="80"/>
        <v>0</v>
      </c>
      <c r="CV12" s="50">
        <f t="shared" si="80"/>
        <v>0</v>
      </c>
      <c r="CW12" s="50">
        <f t="shared" si="80"/>
        <v>0</v>
      </c>
      <c r="CX12" s="50">
        <f t="shared" si="80"/>
        <v>4</v>
      </c>
      <c r="CY12" s="50">
        <f t="shared" si="80"/>
        <v>0</v>
      </c>
      <c r="CZ12" s="50">
        <f t="shared" si="80"/>
        <v>0</v>
      </c>
      <c r="DA12" s="208">
        <f t="shared" si="80"/>
        <v>29</v>
      </c>
      <c r="DB12" s="188">
        <f t="shared" si="80"/>
        <v>77</v>
      </c>
      <c r="DC12" s="190">
        <f t="shared" si="80"/>
        <v>24</v>
      </c>
      <c r="DD12" s="27"/>
    </row>
    <row r="13" spans="1:108" ht="12.75" customHeight="1" thickBot="1">
      <c r="A13" s="14"/>
      <c r="B13" s="80"/>
      <c r="C13" s="80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82"/>
      <c r="R13" s="82"/>
      <c r="S13" s="82"/>
      <c r="T13" s="82"/>
      <c r="U13" s="82"/>
      <c r="V13" s="82"/>
      <c r="W13" s="82"/>
      <c r="X13" s="196"/>
      <c r="Y13" s="197"/>
      <c r="Z13" s="101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01"/>
      <c r="AT13" s="203"/>
      <c r="AU13" s="203"/>
      <c r="AV13" s="203"/>
      <c r="AW13" s="203"/>
      <c r="AX13" s="207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1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9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209"/>
      <c r="DB13" s="189"/>
      <c r="DC13" s="191"/>
      <c r="DD13" s="27"/>
    </row>
    <row r="14" spans="1:108" ht="13.5" customHeight="1" thickBot="1">
      <c r="A14" s="14"/>
      <c r="B14" s="80"/>
      <c r="C14" s="80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82"/>
      <c r="R14" s="82"/>
      <c r="S14" s="82"/>
      <c r="T14" s="82"/>
      <c r="U14" s="82"/>
      <c r="V14" s="82"/>
      <c r="W14" s="82"/>
      <c r="X14" s="198"/>
      <c r="Y14" s="199"/>
      <c r="Z14" s="101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2"/>
      <c r="AT14" s="23"/>
      <c r="AU14" s="23"/>
      <c r="AV14" s="23"/>
      <c r="AW14" s="23"/>
      <c r="AX14" s="23"/>
      <c r="AY14" s="24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6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6"/>
      <c r="DA14" s="23"/>
      <c r="DB14" s="23"/>
      <c r="DC14" s="23"/>
      <c r="DD14" s="27"/>
    </row>
    <row r="15" spans="1:108">
      <c r="A15" s="28"/>
      <c r="B15" s="83"/>
      <c r="C15" s="99" t="str">
        <f>C5</f>
        <v>CEDAR GROVE-BELGIUM</v>
      </c>
      <c r="D15" s="99" t="str">
        <f>C5</f>
        <v>CEDAR GROVE-BELGIUM</v>
      </c>
      <c r="E15" s="98">
        <f>SUM(E7:E11)-MAX(E7:E11)</f>
        <v>20</v>
      </c>
      <c r="F15" s="98">
        <f t="shared" ref="F15:Y15" si="81">SUM(F7:F11)-MAX(F7:F11)</f>
        <v>20</v>
      </c>
      <c r="G15" s="98">
        <f t="shared" si="81"/>
        <v>17</v>
      </c>
      <c r="H15" s="98">
        <f t="shared" si="81"/>
        <v>24</v>
      </c>
      <c r="I15" s="98">
        <f t="shared" si="81"/>
        <v>19</v>
      </c>
      <c r="J15" s="98">
        <f t="shared" si="81"/>
        <v>20</v>
      </c>
      <c r="K15" s="98">
        <f t="shared" si="81"/>
        <v>24</v>
      </c>
      <c r="L15" s="98">
        <f t="shared" si="81"/>
        <v>17</v>
      </c>
      <c r="M15" s="98">
        <f t="shared" si="81"/>
        <v>21</v>
      </c>
      <c r="N15" s="98">
        <f t="shared" si="81"/>
        <v>189</v>
      </c>
      <c r="O15" s="98">
        <f t="shared" si="81"/>
        <v>21</v>
      </c>
      <c r="P15" s="98">
        <f t="shared" si="81"/>
        <v>23</v>
      </c>
      <c r="Q15" s="98">
        <f t="shared" si="81"/>
        <v>20</v>
      </c>
      <c r="R15" s="98">
        <f t="shared" si="81"/>
        <v>23</v>
      </c>
      <c r="S15" s="98">
        <f t="shared" si="81"/>
        <v>20</v>
      </c>
      <c r="T15" s="98">
        <f t="shared" si="81"/>
        <v>18</v>
      </c>
      <c r="U15" s="98">
        <f t="shared" si="81"/>
        <v>22</v>
      </c>
      <c r="V15" s="98">
        <f t="shared" si="81"/>
        <v>14</v>
      </c>
      <c r="W15" s="98">
        <f t="shared" si="81"/>
        <v>23</v>
      </c>
      <c r="X15" s="98">
        <f t="shared" si="81"/>
        <v>189</v>
      </c>
      <c r="Y15" s="98">
        <f t="shared" si="81"/>
        <v>380</v>
      </c>
      <c r="Z15" s="104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2"/>
      <c r="AT15" s="23"/>
      <c r="AU15" s="23"/>
      <c r="AV15" s="23"/>
      <c r="AW15" s="23"/>
      <c r="AX15" s="23"/>
      <c r="AY15" s="24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6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6"/>
      <c r="DA15" s="23"/>
      <c r="DB15" s="23"/>
      <c r="DC15" s="23"/>
      <c r="DD15" s="27"/>
    </row>
    <row r="16" spans="1:108">
      <c r="A16" s="14"/>
      <c r="B16" s="35"/>
      <c r="C16" s="36"/>
      <c r="D16" s="37" t="s">
        <v>7</v>
      </c>
      <c r="E16" s="42">
        <f>E$4</f>
        <v>4</v>
      </c>
      <c r="F16" s="42">
        <f t="shared" ref="F16:Y16" si="82">F$4</f>
        <v>4</v>
      </c>
      <c r="G16" s="42">
        <f t="shared" si="82"/>
        <v>3</v>
      </c>
      <c r="H16" s="42">
        <f t="shared" si="82"/>
        <v>5</v>
      </c>
      <c r="I16" s="42">
        <f t="shared" si="82"/>
        <v>4</v>
      </c>
      <c r="J16" s="42">
        <f t="shared" si="82"/>
        <v>4</v>
      </c>
      <c r="K16" s="42">
        <f t="shared" si="82"/>
        <v>5</v>
      </c>
      <c r="L16" s="42">
        <f t="shared" si="82"/>
        <v>3</v>
      </c>
      <c r="M16" s="42">
        <f t="shared" si="82"/>
        <v>4</v>
      </c>
      <c r="N16" s="42">
        <f t="shared" si="82"/>
        <v>36</v>
      </c>
      <c r="O16" s="42">
        <f t="shared" si="82"/>
        <v>4</v>
      </c>
      <c r="P16" s="42">
        <f t="shared" si="82"/>
        <v>5</v>
      </c>
      <c r="Q16" s="42">
        <f t="shared" si="82"/>
        <v>4</v>
      </c>
      <c r="R16" s="42">
        <f t="shared" si="82"/>
        <v>4</v>
      </c>
      <c r="S16" s="42">
        <f t="shared" si="82"/>
        <v>4</v>
      </c>
      <c r="T16" s="42">
        <f t="shared" si="82"/>
        <v>3</v>
      </c>
      <c r="U16" s="42">
        <f t="shared" si="82"/>
        <v>5</v>
      </c>
      <c r="V16" s="42">
        <f t="shared" si="82"/>
        <v>3</v>
      </c>
      <c r="W16" s="42">
        <f t="shared" si="82"/>
        <v>4</v>
      </c>
      <c r="X16" s="42">
        <f t="shared" si="82"/>
        <v>36</v>
      </c>
      <c r="Y16" s="42">
        <f t="shared" si="82"/>
        <v>72</v>
      </c>
      <c r="Z16" s="101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22"/>
      <c r="AT16" s="23"/>
      <c r="AU16" s="23"/>
      <c r="AV16" s="23"/>
      <c r="AW16" s="23"/>
      <c r="AX16" s="23"/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6"/>
      <c r="DA16" s="23"/>
      <c r="DB16" s="23"/>
      <c r="DC16" s="23"/>
      <c r="DD16" s="27"/>
    </row>
    <row r="17" spans="1:108" ht="19.5" thickBot="1">
      <c r="A17" s="14"/>
      <c r="B17" s="39" t="s">
        <v>8</v>
      </c>
      <c r="C17" s="40" t="s">
        <v>38</v>
      </c>
      <c r="D17" s="41" t="s">
        <v>9</v>
      </c>
      <c r="E17" s="42" t="str">
        <f>E$5</f>
        <v>349/335</v>
      </c>
      <c r="F17" s="42" t="str">
        <f t="shared" ref="F17:Y17" si="83">F$5</f>
        <v>375/285</v>
      </c>
      <c r="G17" s="42" t="str">
        <f t="shared" si="83"/>
        <v>158/142</v>
      </c>
      <c r="H17" s="42" t="str">
        <f t="shared" si="83"/>
        <v>516/473</v>
      </c>
      <c r="I17" s="42" t="str">
        <f t="shared" si="83"/>
        <v>362/340</v>
      </c>
      <c r="J17" s="42" t="str">
        <f t="shared" si="83"/>
        <v>439/349</v>
      </c>
      <c r="K17" s="42" t="str">
        <f t="shared" si="83"/>
        <v>494/475</v>
      </c>
      <c r="L17" s="42" t="str">
        <f t="shared" si="83"/>
        <v>176/150</v>
      </c>
      <c r="M17" s="42" t="str">
        <f t="shared" si="83"/>
        <v>432/370</v>
      </c>
      <c r="N17" s="42" t="str">
        <f t="shared" si="83"/>
        <v>3301/2919</v>
      </c>
      <c r="O17" s="42" t="str">
        <f t="shared" si="83"/>
        <v>335/320</v>
      </c>
      <c r="P17" s="42" t="str">
        <f t="shared" si="83"/>
        <v>495/460</v>
      </c>
      <c r="Q17" s="42" t="str">
        <f t="shared" si="83"/>
        <v>407/330</v>
      </c>
      <c r="R17" s="42" t="str">
        <f t="shared" si="83"/>
        <v>335/313</v>
      </c>
      <c r="S17" s="42" t="str">
        <f t="shared" si="83"/>
        <v>405/376</v>
      </c>
      <c r="T17" s="42" t="str">
        <f t="shared" si="83"/>
        <v>189/135</v>
      </c>
      <c r="U17" s="42" t="str">
        <f t="shared" si="83"/>
        <v>540/430</v>
      </c>
      <c r="V17" s="42" t="str">
        <f t="shared" si="83"/>
        <v>152/130</v>
      </c>
      <c r="W17" s="42" t="str">
        <f t="shared" si="83"/>
        <v>331/320</v>
      </c>
      <c r="X17" s="42" t="str">
        <f t="shared" si="83"/>
        <v>3189/2814</v>
      </c>
      <c r="Y17" s="42" t="str">
        <f t="shared" si="83"/>
        <v>6490 / 5733</v>
      </c>
      <c r="Z17" s="102">
        <f t="shared" ref="Z17" si="84">X24</f>
        <v>402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22"/>
      <c r="AT17" s="23"/>
      <c r="AU17" s="23"/>
      <c r="AV17" s="23"/>
      <c r="AW17" s="23"/>
      <c r="AX17" s="23"/>
      <c r="AY17" s="24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6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4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6"/>
      <c r="DA17" s="23"/>
      <c r="DB17" s="23"/>
      <c r="DC17" s="23"/>
      <c r="DD17" s="27"/>
    </row>
    <row r="18" spans="1:108" ht="24.95" customHeight="1" thickBot="1">
      <c r="A18" s="14"/>
      <c r="B18" s="43" t="s">
        <v>14</v>
      </c>
      <c r="C18" s="204" t="s">
        <v>15</v>
      </c>
      <c r="D18" s="205"/>
      <c r="E18" s="43">
        <v>1</v>
      </c>
      <c r="F18" s="43">
        <v>2</v>
      </c>
      <c r="G18" s="43">
        <v>3</v>
      </c>
      <c r="H18" s="43">
        <v>4</v>
      </c>
      <c r="I18" s="43">
        <v>5</v>
      </c>
      <c r="J18" s="43">
        <v>6</v>
      </c>
      <c r="K18" s="43">
        <v>7</v>
      </c>
      <c r="L18" s="43">
        <v>8</v>
      </c>
      <c r="M18" s="43">
        <v>9</v>
      </c>
      <c r="N18" s="44" t="s">
        <v>16</v>
      </c>
      <c r="O18" s="43">
        <v>10</v>
      </c>
      <c r="P18" s="43">
        <v>11</v>
      </c>
      <c r="Q18" s="43">
        <v>12</v>
      </c>
      <c r="R18" s="43">
        <v>13</v>
      </c>
      <c r="S18" s="43">
        <v>14</v>
      </c>
      <c r="T18" s="43">
        <v>15</v>
      </c>
      <c r="U18" s="43">
        <v>16</v>
      </c>
      <c r="V18" s="43">
        <v>17</v>
      </c>
      <c r="W18" s="43">
        <v>18</v>
      </c>
      <c r="X18" s="44" t="s">
        <v>17</v>
      </c>
      <c r="Y18" s="44" t="s">
        <v>18</v>
      </c>
      <c r="Z18" s="101"/>
      <c r="AA18" s="45" t="s">
        <v>4</v>
      </c>
      <c r="AB18" s="45" t="s">
        <v>4</v>
      </c>
      <c r="AC18" s="45" t="s">
        <v>4</v>
      </c>
      <c r="AD18" s="46" t="s">
        <v>4</v>
      </c>
      <c r="AE18" s="46" t="s">
        <v>4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47" t="s">
        <v>19</v>
      </c>
      <c r="AT18" s="48" t="s">
        <v>20</v>
      </c>
      <c r="AU18" s="48" t="s">
        <v>7</v>
      </c>
      <c r="AV18" s="48" t="s">
        <v>21</v>
      </c>
      <c r="AW18" s="48" t="s">
        <v>22</v>
      </c>
      <c r="AX18" s="49" t="s">
        <v>23</v>
      </c>
      <c r="AY18" s="46" t="s">
        <v>4</v>
      </c>
      <c r="AZ18" s="46" t="s">
        <v>4</v>
      </c>
      <c r="BA18" s="46" t="s">
        <v>4</v>
      </c>
      <c r="BB18" s="46" t="s">
        <v>4</v>
      </c>
      <c r="BC18" s="46" t="s">
        <v>4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1"/>
      <c r="BQ18" s="46" t="s">
        <v>4</v>
      </c>
      <c r="BR18" s="46" t="s">
        <v>4</v>
      </c>
      <c r="BS18" s="46" t="s">
        <v>4</v>
      </c>
      <c r="BT18" s="46" t="s">
        <v>4</v>
      </c>
      <c r="BU18" s="46" t="s">
        <v>4</v>
      </c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2" t="s">
        <v>4</v>
      </c>
      <c r="CJ18" s="46" t="s">
        <v>4</v>
      </c>
      <c r="CK18" s="46" t="s">
        <v>4</v>
      </c>
      <c r="CL18" s="46" t="s">
        <v>4</v>
      </c>
      <c r="CM18" s="46" t="s">
        <v>4</v>
      </c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47" t="s">
        <v>24</v>
      </c>
      <c r="DB18" s="48" t="s">
        <v>25</v>
      </c>
      <c r="DC18" s="49" t="s">
        <v>26</v>
      </c>
      <c r="DD18" s="27"/>
    </row>
    <row r="19" spans="1:108" ht="24.95" customHeight="1">
      <c r="A19" s="14"/>
      <c r="B19" s="110">
        <v>1</v>
      </c>
      <c r="C19" s="192" t="s">
        <v>46</v>
      </c>
      <c r="D19" s="193"/>
      <c r="E19" s="54">
        <v>6</v>
      </c>
      <c r="F19" s="54">
        <v>7</v>
      </c>
      <c r="G19" s="54">
        <v>9</v>
      </c>
      <c r="H19" s="54">
        <v>6</v>
      </c>
      <c r="I19" s="54">
        <v>5</v>
      </c>
      <c r="J19" s="54">
        <v>6</v>
      </c>
      <c r="K19" s="54">
        <v>6</v>
      </c>
      <c r="L19" s="54">
        <v>5</v>
      </c>
      <c r="M19" s="54">
        <v>7</v>
      </c>
      <c r="N19" s="55">
        <f>SUM(E19:M19)</f>
        <v>57</v>
      </c>
      <c r="O19" s="54">
        <v>7</v>
      </c>
      <c r="P19" s="54">
        <v>10</v>
      </c>
      <c r="Q19" s="54">
        <v>7</v>
      </c>
      <c r="R19" s="54">
        <v>5</v>
      </c>
      <c r="S19" s="54">
        <v>7</v>
      </c>
      <c r="T19" s="54">
        <v>4</v>
      </c>
      <c r="U19" s="54">
        <v>7</v>
      </c>
      <c r="V19" s="54">
        <v>6</v>
      </c>
      <c r="W19" s="54">
        <v>6</v>
      </c>
      <c r="X19" s="55">
        <f>SUM(O19:W19)</f>
        <v>59</v>
      </c>
      <c r="Y19" s="55">
        <f>N19+X19</f>
        <v>116</v>
      </c>
      <c r="Z19" s="101"/>
      <c r="AA19" s="7">
        <f>IF(E19="","",E19-E$4)</f>
        <v>2</v>
      </c>
      <c r="AB19" s="7">
        <f t="shared" ref="AB19:AI22" si="85">IF(F19="","",F19-F$4)</f>
        <v>3</v>
      </c>
      <c r="AC19" s="7">
        <f t="shared" si="85"/>
        <v>6</v>
      </c>
      <c r="AD19" s="7">
        <f t="shared" si="85"/>
        <v>1</v>
      </c>
      <c r="AE19" s="7">
        <f t="shared" si="85"/>
        <v>1</v>
      </c>
      <c r="AF19" s="7">
        <f t="shared" si="85"/>
        <v>2</v>
      </c>
      <c r="AG19" s="7">
        <f t="shared" si="85"/>
        <v>1</v>
      </c>
      <c r="AH19" s="7">
        <f t="shared" si="85"/>
        <v>2</v>
      </c>
      <c r="AI19" s="7">
        <f t="shared" si="85"/>
        <v>3</v>
      </c>
      <c r="AJ19" s="7">
        <f>IF(O19="","",O19-O$4)</f>
        <v>3</v>
      </c>
      <c r="AK19" s="7">
        <f t="shared" ref="AK19:AR22" si="86">IF(P19="","",P19-P$4)</f>
        <v>5</v>
      </c>
      <c r="AL19" s="7">
        <f t="shared" si="86"/>
        <v>3</v>
      </c>
      <c r="AM19" s="7">
        <f t="shared" si="86"/>
        <v>1</v>
      </c>
      <c r="AN19" s="7">
        <f t="shared" si="86"/>
        <v>3</v>
      </c>
      <c r="AO19" s="7">
        <f t="shared" si="86"/>
        <v>1</v>
      </c>
      <c r="AP19" s="7">
        <f t="shared" si="86"/>
        <v>2</v>
      </c>
      <c r="AQ19" s="7">
        <f t="shared" si="86"/>
        <v>3</v>
      </c>
      <c r="AR19" s="7">
        <f t="shared" si="86"/>
        <v>2</v>
      </c>
      <c r="AS19" s="56">
        <f>COUNTIF($AA19:$AR19,"=-2")</f>
        <v>0</v>
      </c>
      <c r="AT19" s="57">
        <f>COUNTIF($AA19:$AR19,"=-1")</f>
        <v>0</v>
      </c>
      <c r="AU19" s="57">
        <f>COUNTIF($AA19:$AR19,"=0")</f>
        <v>0</v>
      </c>
      <c r="AV19" s="57">
        <f>COUNTIF($AA19:$AR19,"=1")</f>
        <v>5</v>
      </c>
      <c r="AW19" s="57">
        <f>COUNTIF($AA19:$AR19,"=2")</f>
        <v>5</v>
      </c>
      <c r="AX19" s="58">
        <f>COUNTIF($AA19:$AR19,"&gt;2")</f>
        <v>8</v>
      </c>
      <c r="AY19" s="50" t="str">
        <f>IF(AA$4=3,AA19,"")</f>
        <v/>
      </c>
      <c r="AZ19" s="50" t="str">
        <f t="shared" ref="AZ19:BO22" si="87">IF(AB$4=3,AB19,"")</f>
        <v/>
      </c>
      <c r="BA19" s="50">
        <f t="shared" si="87"/>
        <v>6</v>
      </c>
      <c r="BB19" s="50" t="str">
        <f t="shared" si="87"/>
        <v/>
      </c>
      <c r="BC19" s="50" t="str">
        <f t="shared" si="87"/>
        <v/>
      </c>
      <c r="BD19" s="50" t="str">
        <f t="shared" si="87"/>
        <v/>
      </c>
      <c r="BE19" s="50" t="str">
        <f t="shared" si="87"/>
        <v/>
      </c>
      <c r="BF19" s="50">
        <f t="shared" si="87"/>
        <v>2</v>
      </c>
      <c r="BG19" s="50" t="str">
        <f t="shared" si="87"/>
        <v/>
      </c>
      <c r="BH19" s="50" t="str">
        <f t="shared" si="87"/>
        <v/>
      </c>
      <c r="BI19" s="50" t="str">
        <f t="shared" si="87"/>
        <v/>
      </c>
      <c r="BJ19" s="50" t="str">
        <f t="shared" si="87"/>
        <v/>
      </c>
      <c r="BK19" s="50" t="str">
        <f t="shared" si="87"/>
        <v/>
      </c>
      <c r="BL19" s="50" t="str">
        <f t="shared" si="87"/>
        <v/>
      </c>
      <c r="BM19" s="50">
        <f t="shared" si="87"/>
        <v>1</v>
      </c>
      <c r="BN19" s="50" t="str">
        <f t="shared" si="87"/>
        <v/>
      </c>
      <c r="BO19" s="50">
        <f t="shared" si="87"/>
        <v>3</v>
      </c>
      <c r="BP19" s="51" t="str">
        <f>IF(AR$4=3,AR19,"")</f>
        <v/>
      </c>
      <c r="BQ19" s="50">
        <f>IF(AA$4=4,AA19,"")</f>
        <v>2</v>
      </c>
      <c r="BR19" s="50">
        <f t="shared" ref="BR19:CG22" si="88">IF(AB$4=4,AB19,"")</f>
        <v>3</v>
      </c>
      <c r="BS19" s="50" t="str">
        <f t="shared" si="88"/>
        <v/>
      </c>
      <c r="BT19" s="50" t="str">
        <f t="shared" si="88"/>
        <v/>
      </c>
      <c r="BU19" s="50">
        <f t="shared" si="88"/>
        <v>1</v>
      </c>
      <c r="BV19" s="50">
        <f t="shared" si="88"/>
        <v>2</v>
      </c>
      <c r="BW19" s="50" t="str">
        <f t="shared" si="88"/>
        <v/>
      </c>
      <c r="BX19" s="50" t="str">
        <f t="shared" si="88"/>
        <v/>
      </c>
      <c r="BY19" s="50">
        <f t="shared" si="88"/>
        <v>3</v>
      </c>
      <c r="BZ19" s="50">
        <f t="shared" si="88"/>
        <v>3</v>
      </c>
      <c r="CA19" s="50" t="str">
        <f t="shared" si="88"/>
        <v/>
      </c>
      <c r="CB19" s="50">
        <f t="shared" si="88"/>
        <v>3</v>
      </c>
      <c r="CC19" s="50">
        <f t="shared" si="88"/>
        <v>1</v>
      </c>
      <c r="CD19" s="50">
        <f t="shared" si="88"/>
        <v>3</v>
      </c>
      <c r="CE19" s="50" t="str">
        <f t="shared" si="88"/>
        <v/>
      </c>
      <c r="CF19" s="50" t="str">
        <f t="shared" si="88"/>
        <v/>
      </c>
      <c r="CG19" s="50" t="str">
        <f t="shared" si="88"/>
        <v/>
      </c>
      <c r="CH19" s="50">
        <f>IF(AR$4=4,AR19,"")</f>
        <v>2</v>
      </c>
      <c r="CI19" s="59" t="str">
        <f>IF(AA$4=5,AA19,"")</f>
        <v/>
      </c>
      <c r="CJ19" s="50" t="str">
        <f t="shared" ref="CJ19:CY22" si="89">IF(AB$4=5,AB19,"")</f>
        <v/>
      </c>
      <c r="CK19" s="50" t="str">
        <f t="shared" si="89"/>
        <v/>
      </c>
      <c r="CL19" s="50">
        <f t="shared" si="89"/>
        <v>1</v>
      </c>
      <c r="CM19" s="50" t="str">
        <f t="shared" si="89"/>
        <v/>
      </c>
      <c r="CN19" s="50" t="str">
        <f t="shared" si="89"/>
        <v/>
      </c>
      <c r="CO19" s="50">
        <f t="shared" si="89"/>
        <v>1</v>
      </c>
      <c r="CP19" s="50" t="str">
        <f t="shared" si="89"/>
        <v/>
      </c>
      <c r="CQ19" s="50" t="str">
        <f t="shared" si="89"/>
        <v/>
      </c>
      <c r="CR19" s="50" t="str">
        <f t="shared" si="89"/>
        <v/>
      </c>
      <c r="CS19" s="50">
        <f t="shared" si="89"/>
        <v>5</v>
      </c>
      <c r="CT19" s="50" t="str">
        <f t="shared" si="89"/>
        <v/>
      </c>
      <c r="CU19" s="50" t="str">
        <f t="shared" si="89"/>
        <v/>
      </c>
      <c r="CV19" s="50" t="str">
        <f t="shared" si="89"/>
        <v/>
      </c>
      <c r="CW19" s="50" t="str">
        <f t="shared" si="89"/>
        <v/>
      </c>
      <c r="CX19" s="50">
        <f t="shared" si="89"/>
        <v>2</v>
      </c>
      <c r="CY19" s="50" t="str">
        <f t="shared" si="89"/>
        <v/>
      </c>
      <c r="CZ19" s="50" t="str">
        <f>IF(AR$4=5,AR19,"")</f>
        <v/>
      </c>
      <c r="DA19" s="60">
        <f>SUM(AY19:BP19)</f>
        <v>12</v>
      </c>
      <c r="DB19" s="61">
        <f>SUM(BQ19:CH19)</f>
        <v>23</v>
      </c>
      <c r="DC19" s="62">
        <f>SUM(CI19:CZ19)</f>
        <v>9</v>
      </c>
      <c r="DD19" s="27"/>
    </row>
    <row r="20" spans="1:108" ht="24.95" customHeight="1">
      <c r="A20" s="14"/>
      <c r="B20" s="110">
        <v>2</v>
      </c>
      <c r="C20" s="192" t="s">
        <v>47</v>
      </c>
      <c r="D20" s="193"/>
      <c r="E20" s="54">
        <v>5</v>
      </c>
      <c r="F20" s="54">
        <v>6</v>
      </c>
      <c r="G20" s="54">
        <v>5</v>
      </c>
      <c r="H20" s="54">
        <v>6</v>
      </c>
      <c r="I20" s="54">
        <v>6</v>
      </c>
      <c r="J20" s="54">
        <v>5</v>
      </c>
      <c r="K20" s="54">
        <v>6</v>
      </c>
      <c r="L20" s="54">
        <v>4</v>
      </c>
      <c r="M20" s="54">
        <v>5</v>
      </c>
      <c r="N20" s="55">
        <f>SUM(E20:M20)</f>
        <v>48</v>
      </c>
      <c r="O20" s="54">
        <v>4</v>
      </c>
      <c r="P20" s="54">
        <v>6</v>
      </c>
      <c r="Q20" s="54">
        <v>5</v>
      </c>
      <c r="R20" s="54">
        <v>5</v>
      </c>
      <c r="S20" s="54">
        <v>6</v>
      </c>
      <c r="T20" s="54">
        <v>4</v>
      </c>
      <c r="U20" s="54">
        <v>6</v>
      </c>
      <c r="V20" s="54">
        <v>4</v>
      </c>
      <c r="W20" s="54">
        <v>6</v>
      </c>
      <c r="X20" s="55">
        <f>SUM(O20:W20)</f>
        <v>46</v>
      </c>
      <c r="Y20" s="55">
        <f>N20+X20</f>
        <v>94</v>
      </c>
      <c r="Z20" s="101"/>
      <c r="AA20" s="7">
        <f>IF(E20="","",E20-E$4)</f>
        <v>1</v>
      </c>
      <c r="AB20" s="7">
        <f t="shared" si="85"/>
        <v>2</v>
      </c>
      <c r="AC20" s="7">
        <f t="shared" si="85"/>
        <v>2</v>
      </c>
      <c r="AD20" s="7">
        <f t="shared" si="85"/>
        <v>1</v>
      </c>
      <c r="AE20" s="7">
        <f t="shared" si="85"/>
        <v>2</v>
      </c>
      <c r="AF20" s="7">
        <f t="shared" si="85"/>
        <v>1</v>
      </c>
      <c r="AG20" s="7">
        <f t="shared" si="85"/>
        <v>1</v>
      </c>
      <c r="AH20" s="7">
        <f t="shared" si="85"/>
        <v>1</v>
      </c>
      <c r="AI20" s="7">
        <f t="shared" si="85"/>
        <v>1</v>
      </c>
      <c r="AJ20" s="7">
        <f>IF(O20="","",O20-O$4)</f>
        <v>0</v>
      </c>
      <c r="AK20" s="7">
        <f t="shared" si="86"/>
        <v>1</v>
      </c>
      <c r="AL20" s="7">
        <f t="shared" si="86"/>
        <v>1</v>
      </c>
      <c r="AM20" s="7">
        <f t="shared" si="86"/>
        <v>1</v>
      </c>
      <c r="AN20" s="7">
        <f t="shared" si="86"/>
        <v>2</v>
      </c>
      <c r="AO20" s="7">
        <f t="shared" si="86"/>
        <v>1</v>
      </c>
      <c r="AP20" s="7">
        <f t="shared" si="86"/>
        <v>1</v>
      </c>
      <c r="AQ20" s="7">
        <f t="shared" si="86"/>
        <v>1</v>
      </c>
      <c r="AR20" s="7">
        <f t="shared" si="86"/>
        <v>2</v>
      </c>
      <c r="AS20" s="63">
        <f>COUNTIF($AA20:$AR20,"=-2")</f>
        <v>0</v>
      </c>
      <c r="AT20" s="64">
        <f>COUNTIF($AA20:$AR20,"=-1")</f>
        <v>0</v>
      </c>
      <c r="AU20" s="64">
        <f>COUNTIF($AA20:$AR20,"=0")</f>
        <v>1</v>
      </c>
      <c r="AV20" s="64">
        <f>COUNTIF($AA20:$AR20,"=1")</f>
        <v>12</v>
      </c>
      <c r="AW20" s="64">
        <f>COUNTIF($AA20:$AR20,"=2")</f>
        <v>5</v>
      </c>
      <c r="AX20" s="65">
        <f>COUNTIF($AA20:$AR20,"&gt;2")</f>
        <v>0</v>
      </c>
      <c r="AY20" s="50" t="str">
        <f>IF(AA$4=3,AA20,"")</f>
        <v/>
      </c>
      <c r="AZ20" s="50" t="str">
        <f t="shared" si="87"/>
        <v/>
      </c>
      <c r="BA20" s="50">
        <f t="shared" si="87"/>
        <v>2</v>
      </c>
      <c r="BB20" s="50" t="str">
        <f t="shared" si="87"/>
        <v/>
      </c>
      <c r="BC20" s="50" t="str">
        <f t="shared" si="87"/>
        <v/>
      </c>
      <c r="BD20" s="50" t="str">
        <f t="shared" si="87"/>
        <v/>
      </c>
      <c r="BE20" s="50" t="str">
        <f t="shared" si="87"/>
        <v/>
      </c>
      <c r="BF20" s="50">
        <f t="shared" si="87"/>
        <v>1</v>
      </c>
      <c r="BG20" s="50" t="str">
        <f t="shared" si="87"/>
        <v/>
      </c>
      <c r="BH20" s="50" t="str">
        <f t="shared" si="87"/>
        <v/>
      </c>
      <c r="BI20" s="50" t="str">
        <f t="shared" si="87"/>
        <v/>
      </c>
      <c r="BJ20" s="50" t="str">
        <f t="shared" si="87"/>
        <v/>
      </c>
      <c r="BK20" s="50" t="str">
        <f t="shared" si="87"/>
        <v/>
      </c>
      <c r="BL20" s="50" t="str">
        <f t="shared" si="87"/>
        <v/>
      </c>
      <c r="BM20" s="50">
        <f t="shared" si="87"/>
        <v>1</v>
      </c>
      <c r="BN20" s="50" t="str">
        <f t="shared" si="87"/>
        <v/>
      </c>
      <c r="BO20" s="50">
        <f t="shared" si="87"/>
        <v>1</v>
      </c>
      <c r="BP20" s="51" t="str">
        <f>IF(AR$4=3,AR20,"")</f>
        <v/>
      </c>
      <c r="BQ20" s="50">
        <f>IF(AA$4=4,AA20,"")</f>
        <v>1</v>
      </c>
      <c r="BR20" s="50">
        <f t="shared" si="88"/>
        <v>2</v>
      </c>
      <c r="BS20" s="50" t="str">
        <f t="shared" si="88"/>
        <v/>
      </c>
      <c r="BT20" s="50" t="str">
        <f t="shared" si="88"/>
        <v/>
      </c>
      <c r="BU20" s="50">
        <f t="shared" si="88"/>
        <v>2</v>
      </c>
      <c r="BV20" s="50">
        <f t="shared" si="88"/>
        <v>1</v>
      </c>
      <c r="BW20" s="50" t="str">
        <f t="shared" si="88"/>
        <v/>
      </c>
      <c r="BX20" s="50" t="str">
        <f t="shared" si="88"/>
        <v/>
      </c>
      <c r="BY20" s="50">
        <f t="shared" si="88"/>
        <v>1</v>
      </c>
      <c r="BZ20" s="50">
        <f t="shared" si="88"/>
        <v>0</v>
      </c>
      <c r="CA20" s="50" t="str">
        <f t="shared" si="88"/>
        <v/>
      </c>
      <c r="CB20" s="50">
        <f t="shared" si="88"/>
        <v>1</v>
      </c>
      <c r="CC20" s="50">
        <f t="shared" si="88"/>
        <v>1</v>
      </c>
      <c r="CD20" s="50">
        <f t="shared" si="88"/>
        <v>2</v>
      </c>
      <c r="CE20" s="50" t="str">
        <f t="shared" si="88"/>
        <v/>
      </c>
      <c r="CF20" s="50" t="str">
        <f t="shared" si="88"/>
        <v/>
      </c>
      <c r="CG20" s="50" t="str">
        <f t="shared" si="88"/>
        <v/>
      </c>
      <c r="CH20" s="50">
        <f>IF(AR$4=4,AR20,"")</f>
        <v>2</v>
      </c>
      <c r="CI20" s="59" t="str">
        <f>IF(AA$4=5,AA20,"")</f>
        <v/>
      </c>
      <c r="CJ20" s="50" t="str">
        <f t="shared" si="89"/>
        <v/>
      </c>
      <c r="CK20" s="50" t="str">
        <f t="shared" si="89"/>
        <v/>
      </c>
      <c r="CL20" s="50">
        <f t="shared" si="89"/>
        <v>1</v>
      </c>
      <c r="CM20" s="50" t="str">
        <f t="shared" si="89"/>
        <v/>
      </c>
      <c r="CN20" s="50" t="str">
        <f t="shared" si="89"/>
        <v/>
      </c>
      <c r="CO20" s="50">
        <f t="shared" si="89"/>
        <v>1</v>
      </c>
      <c r="CP20" s="50" t="str">
        <f t="shared" si="89"/>
        <v/>
      </c>
      <c r="CQ20" s="50" t="str">
        <f t="shared" si="89"/>
        <v/>
      </c>
      <c r="CR20" s="50" t="str">
        <f t="shared" si="89"/>
        <v/>
      </c>
      <c r="CS20" s="50">
        <f t="shared" si="89"/>
        <v>1</v>
      </c>
      <c r="CT20" s="50" t="str">
        <f t="shared" si="89"/>
        <v/>
      </c>
      <c r="CU20" s="50" t="str">
        <f t="shared" si="89"/>
        <v/>
      </c>
      <c r="CV20" s="50" t="str">
        <f t="shared" si="89"/>
        <v/>
      </c>
      <c r="CW20" s="50" t="str">
        <f t="shared" si="89"/>
        <v/>
      </c>
      <c r="CX20" s="50">
        <f t="shared" si="89"/>
        <v>1</v>
      </c>
      <c r="CY20" s="50" t="str">
        <f t="shared" si="89"/>
        <v/>
      </c>
      <c r="CZ20" s="50" t="str">
        <f>IF(AR$4=5,AR20,"")</f>
        <v/>
      </c>
      <c r="DA20" s="66">
        <f>SUM(AY20:BP20)</f>
        <v>5</v>
      </c>
      <c r="DB20" s="67">
        <f>SUM(BQ20:CH20)</f>
        <v>13</v>
      </c>
      <c r="DC20" s="68">
        <f>SUM(CI20:CZ20)</f>
        <v>4</v>
      </c>
      <c r="DD20" s="27"/>
    </row>
    <row r="21" spans="1:108" ht="24.95" customHeight="1">
      <c r="A21" s="14"/>
      <c r="B21" s="110">
        <v>3</v>
      </c>
      <c r="C21" s="192" t="s">
        <v>48</v>
      </c>
      <c r="D21" s="193"/>
      <c r="E21" s="54">
        <v>6</v>
      </c>
      <c r="F21" s="54">
        <v>4</v>
      </c>
      <c r="G21" s="54">
        <v>2</v>
      </c>
      <c r="H21" s="54">
        <v>5</v>
      </c>
      <c r="I21" s="54">
        <v>7</v>
      </c>
      <c r="J21" s="54">
        <v>5</v>
      </c>
      <c r="K21" s="54">
        <v>8</v>
      </c>
      <c r="L21" s="54">
        <v>3</v>
      </c>
      <c r="M21" s="54">
        <v>9</v>
      </c>
      <c r="N21" s="55">
        <f>SUM(E21:M21)</f>
        <v>49</v>
      </c>
      <c r="O21" s="54">
        <v>6</v>
      </c>
      <c r="P21" s="54">
        <v>8</v>
      </c>
      <c r="Q21" s="54">
        <v>6</v>
      </c>
      <c r="R21" s="54">
        <v>7</v>
      </c>
      <c r="S21" s="54">
        <v>5</v>
      </c>
      <c r="T21" s="54">
        <v>3</v>
      </c>
      <c r="U21" s="54">
        <v>6</v>
      </c>
      <c r="V21" s="54">
        <v>5</v>
      </c>
      <c r="W21" s="54">
        <v>4</v>
      </c>
      <c r="X21" s="55">
        <f>SUM(O21:W21)</f>
        <v>50</v>
      </c>
      <c r="Y21" s="55">
        <f>N21+X21</f>
        <v>99</v>
      </c>
      <c r="Z21" s="101"/>
      <c r="AA21" s="7">
        <f>IF(E21="","",E21-E$4)</f>
        <v>2</v>
      </c>
      <c r="AB21" s="7">
        <f t="shared" si="85"/>
        <v>0</v>
      </c>
      <c r="AC21" s="7">
        <f t="shared" si="85"/>
        <v>-1</v>
      </c>
      <c r="AD21" s="7">
        <f t="shared" si="85"/>
        <v>0</v>
      </c>
      <c r="AE21" s="7">
        <f t="shared" si="85"/>
        <v>3</v>
      </c>
      <c r="AF21" s="7">
        <f t="shared" si="85"/>
        <v>1</v>
      </c>
      <c r="AG21" s="7">
        <f t="shared" si="85"/>
        <v>3</v>
      </c>
      <c r="AH21" s="7">
        <f t="shared" si="85"/>
        <v>0</v>
      </c>
      <c r="AI21" s="7">
        <f t="shared" si="85"/>
        <v>5</v>
      </c>
      <c r="AJ21" s="7">
        <f>IF(O21="","",O21-O$4)</f>
        <v>2</v>
      </c>
      <c r="AK21" s="7">
        <f t="shared" si="86"/>
        <v>3</v>
      </c>
      <c r="AL21" s="7">
        <f t="shared" si="86"/>
        <v>2</v>
      </c>
      <c r="AM21" s="7">
        <f t="shared" si="86"/>
        <v>3</v>
      </c>
      <c r="AN21" s="7">
        <f t="shared" si="86"/>
        <v>1</v>
      </c>
      <c r="AO21" s="7">
        <f t="shared" si="86"/>
        <v>0</v>
      </c>
      <c r="AP21" s="7">
        <f t="shared" si="86"/>
        <v>1</v>
      </c>
      <c r="AQ21" s="7">
        <f t="shared" si="86"/>
        <v>2</v>
      </c>
      <c r="AR21" s="7">
        <f t="shared" si="86"/>
        <v>0</v>
      </c>
      <c r="AS21" s="63">
        <f>COUNTIF($AA21:$AR21,"=-2")</f>
        <v>0</v>
      </c>
      <c r="AT21" s="64">
        <f>COUNTIF($AA21:$AR21,"=-1")</f>
        <v>1</v>
      </c>
      <c r="AU21" s="64">
        <f>COUNTIF($AA21:$AR21,"=0")</f>
        <v>5</v>
      </c>
      <c r="AV21" s="64">
        <f>COUNTIF($AA21:$AR21,"=1")</f>
        <v>3</v>
      </c>
      <c r="AW21" s="64">
        <f>COUNTIF($AA21:$AR21,"=2")</f>
        <v>4</v>
      </c>
      <c r="AX21" s="65">
        <f>COUNTIF($AA21:$AR21,"&gt;2")</f>
        <v>5</v>
      </c>
      <c r="AY21" s="50" t="str">
        <f>IF(AA$4=3,AA21,"")</f>
        <v/>
      </c>
      <c r="AZ21" s="50" t="str">
        <f t="shared" si="87"/>
        <v/>
      </c>
      <c r="BA21" s="50">
        <f t="shared" si="87"/>
        <v>-1</v>
      </c>
      <c r="BB21" s="50" t="str">
        <f t="shared" si="87"/>
        <v/>
      </c>
      <c r="BC21" s="50" t="str">
        <f t="shared" si="87"/>
        <v/>
      </c>
      <c r="BD21" s="50" t="str">
        <f t="shared" si="87"/>
        <v/>
      </c>
      <c r="BE21" s="50" t="str">
        <f t="shared" si="87"/>
        <v/>
      </c>
      <c r="BF21" s="50">
        <f t="shared" si="87"/>
        <v>0</v>
      </c>
      <c r="BG21" s="50" t="str">
        <f t="shared" si="87"/>
        <v/>
      </c>
      <c r="BH21" s="50" t="str">
        <f t="shared" si="87"/>
        <v/>
      </c>
      <c r="BI21" s="50" t="str">
        <f t="shared" si="87"/>
        <v/>
      </c>
      <c r="BJ21" s="50" t="str">
        <f t="shared" si="87"/>
        <v/>
      </c>
      <c r="BK21" s="50" t="str">
        <f t="shared" si="87"/>
        <v/>
      </c>
      <c r="BL21" s="50" t="str">
        <f t="shared" si="87"/>
        <v/>
      </c>
      <c r="BM21" s="50">
        <f t="shared" si="87"/>
        <v>0</v>
      </c>
      <c r="BN21" s="50" t="str">
        <f t="shared" si="87"/>
        <v/>
      </c>
      <c r="BO21" s="50">
        <f t="shared" si="87"/>
        <v>2</v>
      </c>
      <c r="BP21" s="51" t="str">
        <f>IF(AR$4=3,AR21,"")</f>
        <v/>
      </c>
      <c r="BQ21" s="50">
        <f>IF(AA$4=4,AA21,"")</f>
        <v>2</v>
      </c>
      <c r="BR21" s="50">
        <f t="shared" si="88"/>
        <v>0</v>
      </c>
      <c r="BS21" s="50" t="str">
        <f t="shared" si="88"/>
        <v/>
      </c>
      <c r="BT21" s="50" t="str">
        <f t="shared" si="88"/>
        <v/>
      </c>
      <c r="BU21" s="50">
        <f t="shared" si="88"/>
        <v>3</v>
      </c>
      <c r="BV21" s="50">
        <f t="shared" si="88"/>
        <v>1</v>
      </c>
      <c r="BW21" s="50" t="str">
        <f t="shared" si="88"/>
        <v/>
      </c>
      <c r="BX21" s="50" t="str">
        <f t="shared" si="88"/>
        <v/>
      </c>
      <c r="BY21" s="50">
        <f t="shared" si="88"/>
        <v>5</v>
      </c>
      <c r="BZ21" s="50">
        <f t="shared" si="88"/>
        <v>2</v>
      </c>
      <c r="CA21" s="50" t="str">
        <f t="shared" si="88"/>
        <v/>
      </c>
      <c r="CB21" s="50">
        <f t="shared" si="88"/>
        <v>2</v>
      </c>
      <c r="CC21" s="50">
        <f t="shared" si="88"/>
        <v>3</v>
      </c>
      <c r="CD21" s="50">
        <f t="shared" si="88"/>
        <v>1</v>
      </c>
      <c r="CE21" s="50" t="str">
        <f t="shared" si="88"/>
        <v/>
      </c>
      <c r="CF21" s="50" t="str">
        <f t="shared" si="88"/>
        <v/>
      </c>
      <c r="CG21" s="50" t="str">
        <f t="shared" si="88"/>
        <v/>
      </c>
      <c r="CH21" s="50">
        <f>IF(AR$4=4,AR21,"")</f>
        <v>0</v>
      </c>
      <c r="CI21" s="59" t="str">
        <f>IF(AA$4=5,AA21,"")</f>
        <v/>
      </c>
      <c r="CJ21" s="50" t="str">
        <f t="shared" si="89"/>
        <v/>
      </c>
      <c r="CK21" s="50" t="str">
        <f t="shared" si="89"/>
        <v/>
      </c>
      <c r="CL21" s="50">
        <f t="shared" si="89"/>
        <v>0</v>
      </c>
      <c r="CM21" s="50" t="str">
        <f t="shared" si="89"/>
        <v/>
      </c>
      <c r="CN21" s="50" t="str">
        <f t="shared" si="89"/>
        <v/>
      </c>
      <c r="CO21" s="50">
        <f t="shared" si="89"/>
        <v>3</v>
      </c>
      <c r="CP21" s="50" t="str">
        <f t="shared" si="89"/>
        <v/>
      </c>
      <c r="CQ21" s="50" t="str">
        <f t="shared" si="89"/>
        <v/>
      </c>
      <c r="CR21" s="50" t="str">
        <f t="shared" si="89"/>
        <v/>
      </c>
      <c r="CS21" s="50">
        <f t="shared" si="89"/>
        <v>3</v>
      </c>
      <c r="CT21" s="50" t="str">
        <f t="shared" si="89"/>
        <v/>
      </c>
      <c r="CU21" s="50" t="str">
        <f t="shared" si="89"/>
        <v/>
      </c>
      <c r="CV21" s="50" t="str">
        <f t="shared" si="89"/>
        <v/>
      </c>
      <c r="CW21" s="50" t="str">
        <f t="shared" si="89"/>
        <v/>
      </c>
      <c r="CX21" s="50">
        <f t="shared" si="89"/>
        <v>1</v>
      </c>
      <c r="CY21" s="50" t="str">
        <f t="shared" si="89"/>
        <v/>
      </c>
      <c r="CZ21" s="50" t="str">
        <f>IF(AR$4=5,AR21,"")</f>
        <v/>
      </c>
      <c r="DA21" s="66">
        <f>SUM(AY21:BP21)</f>
        <v>1</v>
      </c>
      <c r="DB21" s="67">
        <f>SUM(BQ21:CH21)</f>
        <v>19</v>
      </c>
      <c r="DC21" s="68">
        <f>SUM(CI21:CZ21)</f>
        <v>7</v>
      </c>
      <c r="DD21" s="27"/>
    </row>
    <row r="22" spans="1:108" s="79" customFormat="1" ht="24.95" customHeight="1">
      <c r="A22" s="69"/>
      <c r="B22" s="111">
        <v>4</v>
      </c>
      <c r="C22" s="192" t="s">
        <v>49</v>
      </c>
      <c r="D22" s="193"/>
      <c r="E22" s="54">
        <v>5</v>
      </c>
      <c r="F22" s="54">
        <v>5</v>
      </c>
      <c r="G22" s="54">
        <v>5</v>
      </c>
      <c r="H22" s="54">
        <v>6</v>
      </c>
      <c r="I22" s="54">
        <v>6</v>
      </c>
      <c r="J22" s="54">
        <v>7</v>
      </c>
      <c r="K22" s="54">
        <v>6</v>
      </c>
      <c r="L22" s="54">
        <v>3</v>
      </c>
      <c r="M22" s="54">
        <v>6</v>
      </c>
      <c r="N22" s="55">
        <f>SUM(E22:M22)</f>
        <v>49</v>
      </c>
      <c r="O22" s="54">
        <v>4</v>
      </c>
      <c r="P22" s="54">
        <v>6</v>
      </c>
      <c r="Q22" s="54">
        <v>5</v>
      </c>
      <c r="R22" s="54">
        <v>5</v>
      </c>
      <c r="S22" s="54">
        <v>6</v>
      </c>
      <c r="T22" s="54">
        <v>6</v>
      </c>
      <c r="U22" s="54">
        <v>6</v>
      </c>
      <c r="V22" s="54">
        <v>4</v>
      </c>
      <c r="W22" s="54">
        <v>5</v>
      </c>
      <c r="X22" s="71">
        <f>SUM(O22:W22)</f>
        <v>47</v>
      </c>
      <c r="Y22" s="71">
        <f>N22+X22</f>
        <v>96</v>
      </c>
      <c r="Z22" s="103"/>
      <c r="AA22" s="7">
        <f>IF(E22="","",E22-E$4)</f>
        <v>1</v>
      </c>
      <c r="AB22" s="7">
        <f t="shared" si="85"/>
        <v>1</v>
      </c>
      <c r="AC22" s="7">
        <f t="shared" si="85"/>
        <v>2</v>
      </c>
      <c r="AD22" s="7">
        <f t="shared" si="85"/>
        <v>1</v>
      </c>
      <c r="AE22" s="7">
        <f t="shared" si="85"/>
        <v>2</v>
      </c>
      <c r="AF22" s="7">
        <f t="shared" si="85"/>
        <v>3</v>
      </c>
      <c r="AG22" s="7">
        <f t="shared" si="85"/>
        <v>1</v>
      </c>
      <c r="AH22" s="7">
        <f t="shared" si="85"/>
        <v>0</v>
      </c>
      <c r="AI22" s="7">
        <f t="shared" si="85"/>
        <v>2</v>
      </c>
      <c r="AJ22" s="7">
        <f>IF(O22="","",O22-O$4)</f>
        <v>0</v>
      </c>
      <c r="AK22" s="7">
        <f t="shared" si="86"/>
        <v>1</v>
      </c>
      <c r="AL22" s="7">
        <f t="shared" si="86"/>
        <v>1</v>
      </c>
      <c r="AM22" s="7">
        <f t="shared" si="86"/>
        <v>1</v>
      </c>
      <c r="AN22" s="7">
        <f t="shared" si="86"/>
        <v>2</v>
      </c>
      <c r="AO22" s="7">
        <f t="shared" si="86"/>
        <v>3</v>
      </c>
      <c r="AP22" s="7">
        <f t="shared" si="86"/>
        <v>1</v>
      </c>
      <c r="AQ22" s="7">
        <f t="shared" si="86"/>
        <v>1</v>
      </c>
      <c r="AR22" s="7">
        <f t="shared" si="86"/>
        <v>1</v>
      </c>
      <c r="AS22" s="72">
        <f>COUNTIF($AA22:$AR22,"=-2")</f>
        <v>0</v>
      </c>
      <c r="AT22" s="73">
        <f>COUNTIF($AA22:$AR22,"=-1")</f>
        <v>0</v>
      </c>
      <c r="AU22" s="73">
        <f>COUNTIF($AA22:$AR22,"=0")</f>
        <v>2</v>
      </c>
      <c r="AV22" s="73">
        <f>COUNTIF($AA22:$AR22,"=1")</f>
        <v>10</v>
      </c>
      <c r="AW22" s="73">
        <f>COUNTIF($AA22:$AR22,"=2")</f>
        <v>4</v>
      </c>
      <c r="AX22" s="74">
        <f>COUNTIF($AA22:$AR22,"&gt;2")</f>
        <v>2</v>
      </c>
      <c r="AY22" s="50" t="str">
        <f>IF(AA$4=3,AA22,"")</f>
        <v/>
      </c>
      <c r="AZ22" s="50" t="str">
        <f t="shared" si="87"/>
        <v/>
      </c>
      <c r="BA22" s="50">
        <f t="shared" si="87"/>
        <v>2</v>
      </c>
      <c r="BB22" s="50" t="str">
        <f t="shared" si="87"/>
        <v/>
      </c>
      <c r="BC22" s="50" t="str">
        <f t="shared" si="87"/>
        <v/>
      </c>
      <c r="BD22" s="50" t="str">
        <f t="shared" si="87"/>
        <v/>
      </c>
      <c r="BE22" s="50" t="str">
        <f t="shared" si="87"/>
        <v/>
      </c>
      <c r="BF22" s="50">
        <f t="shared" si="87"/>
        <v>0</v>
      </c>
      <c r="BG22" s="50" t="str">
        <f t="shared" si="87"/>
        <v/>
      </c>
      <c r="BH22" s="50" t="str">
        <f t="shared" si="87"/>
        <v/>
      </c>
      <c r="BI22" s="50" t="str">
        <f t="shared" si="87"/>
        <v/>
      </c>
      <c r="BJ22" s="50" t="str">
        <f t="shared" si="87"/>
        <v/>
      </c>
      <c r="BK22" s="50" t="str">
        <f t="shared" si="87"/>
        <v/>
      </c>
      <c r="BL22" s="50" t="str">
        <f t="shared" si="87"/>
        <v/>
      </c>
      <c r="BM22" s="50">
        <f t="shared" si="87"/>
        <v>3</v>
      </c>
      <c r="BN22" s="50" t="str">
        <f t="shared" si="87"/>
        <v/>
      </c>
      <c r="BO22" s="50">
        <f t="shared" si="87"/>
        <v>1</v>
      </c>
      <c r="BP22" s="51" t="str">
        <f>IF(AR$4=3,AR22,"")</f>
        <v/>
      </c>
      <c r="BQ22" s="50">
        <f>IF(AA$4=4,AA22,"")</f>
        <v>1</v>
      </c>
      <c r="BR22" s="50">
        <f t="shared" si="88"/>
        <v>1</v>
      </c>
      <c r="BS22" s="50" t="str">
        <f t="shared" si="88"/>
        <v/>
      </c>
      <c r="BT22" s="50" t="str">
        <f t="shared" si="88"/>
        <v/>
      </c>
      <c r="BU22" s="50">
        <f t="shared" si="88"/>
        <v>2</v>
      </c>
      <c r="BV22" s="50">
        <f t="shared" si="88"/>
        <v>3</v>
      </c>
      <c r="BW22" s="50" t="str">
        <f t="shared" si="88"/>
        <v/>
      </c>
      <c r="BX22" s="50" t="str">
        <f t="shared" si="88"/>
        <v/>
      </c>
      <c r="BY22" s="50">
        <f t="shared" si="88"/>
        <v>2</v>
      </c>
      <c r="BZ22" s="50">
        <f t="shared" si="88"/>
        <v>0</v>
      </c>
      <c r="CA22" s="50" t="str">
        <f t="shared" si="88"/>
        <v/>
      </c>
      <c r="CB22" s="50">
        <f t="shared" si="88"/>
        <v>1</v>
      </c>
      <c r="CC22" s="50">
        <f t="shared" si="88"/>
        <v>1</v>
      </c>
      <c r="CD22" s="50">
        <f t="shared" si="88"/>
        <v>2</v>
      </c>
      <c r="CE22" s="50" t="str">
        <f t="shared" si="88"/>
        <v/>
      </c>
      <c r="CF22" s="50" t="str">
        <f t="shared" si="88"/>
        <v/>
      </c>
      <c r="CG22" s="50" t="str">
        <f t="shared" si="88"/>
        <v/>
      </c>
      <c r="CH22" s="50">
        <f>IF(AR$4=4,AR22,"")</f>
        <v>1</v>
      </c>
      <c r="CI22" s="59" t="str">
        <f>IF(AA$4=5,AA22,"")</f>
        <v/>
      </c>
      <c r="CJ22" s="50" t="str">
        <f t="shared" si="89"/>
        <v/>
      </c>
      <c r="CK22" s="50" t="str">
        <f t="shared" si="89"/>
        <v/>
      </c>
      <c r="CL22" s="50">
        <f t="shared" si="89"/>
        <v>1</v>
      </c>
      <c r="CM22" s="50" t="str">
        <f t="shared" si="89"/>
        <v/>
      </c>
      <c r="CN22" s="50" t="str">
        <f t="shared" si="89"/>
        <v/>
      </c>
      <c r="CO22" s="50">
        <f t="shared" si="89"/>
        <v>1</v>
      </c>
      <c r="CP22" s="50" t="str">
        <f t="shared" si="89"/>
        <v/>
      </c>
      <c r="CQ22" s="50" t="str">
        <f t="shared" si="89"/>
        <v/>
      </c>
      <c r="CR22" s="50" t="str">
        <f t="shared" si="89"/>
        <v/>
      </c>
      <c r="CS22" s="50">
        <f t="shared" si="89"/>
        <v>1</v>
      </c>
      <c r="CT22" s="50" t="str">
        <f t="shared" si="89"/>
        <v/>
      </c>
      <c r="CU22" s="50" t="str">
        <f t="shared" si="89"/>
        <v/>
      </c>
      <c r="CV22" s="50" t="str">
        <f t="shared" si="89"/>
        <v/>
      </c>
      <c r="CW22" s="50" t="str">
        <f t="shared" si="89"/>
        <v/>
      </c>
      <c r="CX22" s="50">
        <f t="shared" si="89"/>
        <v>1</v>
      </c>
      <c r="CY22" s="50" t="str">
        <f t="shared" si="89"/>
        <v/>
      </c>
      <c r="CZ22" s="50" t="str">
        <f>IF(AR$4=5,AR22,"")</f>
        <v/>
      </c>
      <c r="DA22" s="75">
        <f>SUM(AY22:BP22)</f>
        <v>6</v>
      </c>
      <c r="DB22" s="76">
        <f>SUM(BQ22:CH22)</f>
        <v>14</v>
      </c>
      <c r="DC22" s="77">
        <f>SUM(CI22:CZ22)</f>
        <v>4</v>
      </c>
      <c r="DD22" s="78"/>
    </row>
    <row r="23" spans="1:108" s="79" customFormat="1" ht="24.95" customHeight="1" thickBot="1">
      <c r="A23" s="69"/>
      <c r="B23" s="111">
        <v>5</v>
      </c>
      <c r="C23" s="192" t="s">
        <v>50</v>
      </c>
      <c r="D23" s="193"/>
      <c r="E23" s="54">
        <v>6</v>
      </c>
      <c r="F23" s="54">
        <v>6</v>
      </c>
      <c r="G23" s="54">
        <v>5</v>
      </c>
      <c r="H23" s="54">
        <v>8</v>
      </c>
      <c r="I23" s="54">
        <v>5</v>
      </c>
      <c r="J23" s="54">
        <v>6</v>
      </c>
      <c r="K23" s="54">
        <v>8</v>
      </c>
      <c r="L23" s="54">
        <v>5</v>
      </c>
      <c r="M23" s="54">
        <v>7</v>
      </c>
      <c r="N23" s="55">
        <f>SUM(E23:M23)</f>
        <v>56</v>
      </c>
      <c r="O23" s="54">
        <v>6</v>
      </c>
      <c r="P23" s="54">
        <v>7</v>
      </c>
      <c r="Q23" s="54">
        <v>5</v>
      </c>
      <c r="R23" s="54">
        <v>10</v>
      </c>
      <c r="S23" s="54">
        <v>6</v>
      </c>
      <c r="T23" s="54">
        <v>6</v>
      </c>
      <c r="U23" s="54">
        <v>7</v>
      </c>
      <c r="V23" s="54">
        <v>5</v>
      </c>
      <c r="W23" s="54">
        <v>5</v>
      </c>
      <c r="X23" s="71">
        <f>SUM(O23:W23)</f>
        <v>57</v>
      </c>
      <c r="Y23" s="71">
        <f>N23+X23</f>
        <v>113</v>
      </c>
      <c r="Z23" s="103"/>
      <c r="AA23" s="7">
        <f>IF(E23="","",E23-E$4)</f>
        <v>2</v>
      </c>
      <c r="AB23" s="7">
        <f t="shared" ref="AB23" si="90">IF(F23="","",F23-F$4)</f>
        <v>2</v>
      </c>
      <c r="AC23" s="7">
        <f t="shared" ref="AC23" si="91">IF(G23="","",G23-G$4)</f>
        <v>2</v>
      </c>
      <c r="AD23" s="7">
        <f t="shared" ref="AD23" si="92">IF(H23="","",H23-H$4)</f>
        <v>3</v>
      </c>
      <c r="AE23" s="7">
        <f t="shared" ref="AE23" si="93">IF(I23="","",I23-I$4)</f>
        <v>1</v>
      </c>
      <c r="AF23" s="7">
        <f t="shared" ref="AF23" si="94">IF(J23="","",J23-J$4)</f>
        <v>2</v>
      </c>
      <c r="AG23" s="7">
        <f t="shared" ref="AG23" si="95">IF(K23="","",K23-K$4)</f>
        <v>3</v>
      </c>
      <c r="AH23" s="7">
        <f t="shared" ref="AH23" si="96">IF(L23="","",L23-L$4)</f>
        <v>2</v>
      </c>
      <c r="AI23" s="7">
        <f t="shared" ref="AI23" si="97">IF(M23="","",M23-M$4)</f>
        <v>3</v>
      </c>
      <c r="AJ23" s="7">
        <f>IF(O23="","",O23-O$4)</f>
        <v>2</v>
      </c>
      <c r="AK23" s="7">
        <f t="shared" ref="AK23" si="98">IF(P23="","",P23-P$4)</f>
        <v>2</v>
      </c>
      <c r="AL23" s="7">
        <f t="shared" ref="AL23" si="99">IF(Q23="","",Q23-Q$4)</f>
        <v>1</v>
      </c>
      <c r="AM23" s="7">
        <f t="shared" ref="AM23" si="100">IF(R23="","",R23-R$4)</f>
        <v>6</v>
      </c>
      <c r="AN23" s="7">
        <f t="shared" ref="AN23" si="101">IF(S23="","",S23-S$4)</f>
        <v>2</v>
      </c>
      <c r="AO23" s="7">
        <f t="shared" ref="AO23" si="102">IF(T23="","",T23-T$4)</f>
        <v>3</v>
      </c>
      <c r="AP23" s="7">
        <f t="shared" ref="AP23" si="103">IF(U23="","",U23-U$4)</f>
        <v>2</v>
      </c>
      <c r="AQ23" s="7">
        <f t="shared" ref="AQ23" si="104">IF(V23="","",V23-V$4)</f>
        <v>2</v>
      </c>
      <c r="AR23" s="7">
        <f t="shared" ref="AR23" si="105">IF(W23="","",W23-W$4)</f>
        <v>1</v>
      </c>
      <c r="AS23" s="72">
        <f>COUNTIF($AA23:$AR23,"=-2")</f>
        <v>0</v>
      </c>
      <c r="AT23" s="73">
        <f>COUNTIF($AA23:$AR23,"=-1")</f>
        <v>0</v>
      </c>
      <c r="AU23" s="73">
        <f>COUNTIF($AA23:$AR23,"=0")</f>
        <v>0</v>
      </c>
      <c r="AV23" s="73">
        <f>COUNTIF($AA23:$AR23,"=1")</f>
        <v>3</v>
      </c>
      <c r="AW23" s="73">
        <f>COUNTIF($AA23:$AR23,"=2")</f>
        <v>10</v>
      </c>
      <c r="AX23" s="74">
        <f>COUNTIF($AA23:$AR23,"&gt;2")</f>
        <v>5</v>
      </c>
      <c r="AY23" s="50" t="str">
        <f>IF(AA$4=3,AA23,"")</f>
        <v/>
      </c>
      <c r="AZ23" s="50" t="str">
        <f t="shared" ref="AZ23" si="106">IF(AB$4=3,AB23,"")</f>
        <v/>
      </c>
      <c r="BA23" s="50">
        <f t="shared" ref="BA23" si="107">IF(AC$4=3,AC23,"")</f>
        <v>2</v>
      </c>
      <c r="BB23" s="50" t="str">
        <f t="shared" ref="BB23" si="108">IF(AD$4=3,AD23,"")</f>
        <v/>
      </c>
      <c r="BC23" s="50" t="str">
        <f t="shared" ref="BC23" si="109">IF(AE$4=3,AE23,"")</f>
        <v/>
      </c>
      <c r="BD23" s="50" t="str">
        <f t="shared" ref="BD23" si="110">IF(AF$4=3,AF23,"")</f>
        <v/>
      </c>
      <c r="BE23" s="50" t="str">
        <f t="shared" ref="BE23" si="111">IF(AG$4=3,AG23,"")</f>
        <v/>
      </c>
      <c r="BF23" s="50">
        <f t="shared" ref="BF23" si="112">IF(AH$4=3,AH23,"")</f>
        <v>2</v>
      </c>
      <c r="BG23" s="50" t="str">
        <f t="shared" ref="BG23" si="113">IF(AI$4=3,AI23,"")</f>
        <v/>
      </c>
      <c r="BH23" s="50" t="str">
        <f t="shared" ref="BH23" si="114">IF(AJ$4=3,AJ23,"")</f>
        <v/>
      </c>
      <c r="BI23" s="50" t="str">
        <f t="shared" ref="BI23" si="115">IF(AK$4=3,AK23,"")</f>
        <v/>
      </c>
      <c r="BJ23" s="50" t="str">
        <f t="shared" ref="BJ23" si="116">IF(AL$4=3,AL23,"")</f>
        <v/>
      </c>
      <c r="BK23" s="50" t="str">
        <f t="shared" ref="BK23" si="117">IF(AM$4=3,AM23,"")</f>
        <v/>
      </c>
      <c r="BL23" s="50" t="str">
        <f t="shared" ref="BL23" si="118">IF(AN$4=3,AN23,"")</f>
        <v/>
      </c>
      <c r="BM23" s="50">
        <f t="shared" ref="BM23" si="119">IF(AO$4=3,AO23,"")</f>
        <v>3</v>
      </c>
      <c r="BN23" s="50" t="str">
        <f t="shared" ref="BN23" si="120">IF(AP$4=3,AP23,"")</f>
        <v/>
      </c>
      <c r="BO23" s="50">
        <f t="shared" ref="BO23" si="121">IF(AQ$4=3,AQ23,"")</f>
        <v>2</v>
      </c>
      <c r="BP23" s="51" t="str">
        <f>IF(AR$4=3,AR23,"")</f>
        <v/>
      </c>
      <c r="BQ23" s="50">
        <f>IF(AA$4=4,AA23,"")</f>
        <v>2</v>
      </c>
      <c r="BR23" s="50">
        <f t="shared" ref="BR23" si="122">IF(AB$4=4,AB23,"")</f>
        <v>2</v>
      </c>
      <c r="BS23" s="50" t="str">
        <f t="shared" ref="BS23" si="123">IF(AC$4=4,AC23,"")</f>
        <v/>
      </c>
      <c r="BT23" s="50" t="str">
        <f t="shared" ref="BT23" si="124">IF(AD$4=4,AD23,"")</f>
        <v/>
      </c>
      <c r="BU23" s="50">
        <f t="shared" ref="BU23" si="125">IF(AE$4=4,AE23,"")</f>
        <v>1</v>
      </c>
      <c r="BV23" s="50">
        <f t="shared" ref="BV23" si="126">IF(AF$4=4,AF23,"")</f>
        <v>2</v>
      </c>
      <c r="BW23" s="50" t="str">
        <f t="shared" ref="BW23" si="127">IF(AG$4=4,AG23,"")</f>
        <v/>
      </c>
      <c r="BX23" s="50" t="str">
        <f t="shared" ref="BX23" si="128">IF(AH$4=4,AH23,"")</f>
        <v/>
      </c>
      <c r="BY23" s="50">
        <f t="shared" ref="BY23" si="129">IF(AI$4=4,AI23,"")</f>
        <v>3</v>
      </c>
      <c r="BZ23" s="50">
        <f t="shared" ref="BZ23" si="130">IF(AJ$4=4,AJ23,"")</f>
        <v>2</v>
      </c>
      <c r="CA23" s="50" t="str">
        <f t="shared" ref="CA23" si="131">IF(AK$4=4,AK23,"")</f>
        <v/>
      </c>
      <c r="CB23" s="50">
        <f t="shared" ref="CB23" si="132">IF(AL$4=4,AL23,"")</f>
        <v>1</v>
      </c>
      <c r="CC23" s="50">
        <f t="shared" ref="CC23" si="133">IF(AM$4=4,AM23,"")</f>
        <v>6</v>
      </c>
      <c r="CD23" s="50">
        <f t="shared" ref="CD23" si="134">IF(AN$4=4,AN23,"")</f>
        <v>2</v>
      </c>
      <c r="CE23" s="50" t="str">
        <f t="shared" ref="CE23" si="135">IF(AO$4=4,AO23,"")</f>
        <v/>
      </c>
      <c r="CF23" s="50" t="str">
        <f t="shared" ref="CF23" si="136">IF(AP$4=4,AP23,"")</f>
        <v/>
      </c>
      <c r="CG23" s="50" t="str">
        <f t="shared" ref="CG23" si="137">IF(AQ$4=4,AQ23,"")</f>
        <v/>
      </c>
      <c r="CH23" s="50">
        <f>IF(AR$4=4,AR23,"")</f>
        <v>1</v>
      </c>
      <c r="CI23" s="59" t="str">
        <f>IF(AA$4=5,AA23,"")</f>
        <v/>
      </c>
      <c r="CJ23" s="50" t="str">
        <f t="shared" ref="CJ23" si="138">IF(AB$4=5,AB23,"")</f>
        <v/>
      </c>
      <c r="CK23" s="50" t="str">
        <f t="shared" ref="CK23" si="139">IF(AC$4=5,AC23,"")</f>
        <v/>
      </c>
      <c r="CL23" s="50">
        <f t="shared" ref="CL23" si="140">IF(AD$4=5,AD23,"")</f>
        <v>3</v>
      </c>
      <c r="CM23" s="50" t="str">
        <f t="shared" ref="CM23" si="141">IF(AE$4=5,AE23,"")</f>
        <v/>
      </c>
      <c r="CN23" s="50" t="str">
        <f t="shared" ref="CN23" si="142">IF(AF$4=5,AF23,"")</f>
        <v/>
      </c>
      <c r="CO23" s="50">
        <f t="shared" ref="CO23" si="143">IF(AG$4=5,AG23,"")</f>
        <v>3</v>
      </c>
      <c r="CP23" s="50" t="str">
        <f t="shared" ref="CP23" si="144">IF(AH$4=5,AH23,"")</f>
        <v/>
      </c>
      <c r="CQ23" s="50" t="str">
        <f t="shared" ref="CQ23" si="145">IF(AI$4=5,AI23,"")</f>
        <v/>
      </c>
      <c r="CR23" s="50" t="str">
        <f t="shared" ref="CR23" si="146">IF(AJ$4=5,AJ23,"")</f>
        <v/>
      </c>
      <c r="CS23" s="50">
        <f t="shared" ref="CS23" si="147">IF(AK$4=5,AK23,"")</f>
        <v>2</v>
      </c>
      <c r="CT23" s="50" t="str">
        <f t="shared" ref="CT23" si="148">IF(AL$4=5,AL23,"")</f>
        <v/>
      </c>
      <c r="CU23" s="50" t="str">
        <f t="shared" ref="CU23" si="149">IF(AM$4=5,AM23,"")</f>
        <v/>
      </c>
      <c r="CV23" s="50" t="str">
        <f t="shared" ref="CV23" si="150">IF(AN$4=5,AN23,"")</f>
        <v/>
      </c>
      <c r="CW23" s="50" t="str">
        <f t="shared" ref="CW23" si="151">IF(AO$4=5,AO23,"")</f>
        <v/>
      </c>
      <c r="CX23" s="50">
        <f t="shared" ref="CX23" si="152">IF(AP$4=5,AP23,"")</f>
        <v>2</v>
      </c>
      <c r="CY23" s="50" t="str">
        <f t="shared" ref="CY23" si="153">IF(AQ$4=5,AQ23,"")</f>
        <v/>
      </c>
      <c r="CZ23" s="50" t="str">
        <f>IF(AR$4=5,AR23,"")</f>
        <v/>
      </c>
      <c r="DA23" s="75">
        <f>SUM(AY23:BP23)</f>
        <v>9</v>
      </c>
      <c r="DB23" s="76">
        <f>SUM(BQ23:CH23)</f>
        <v>22</v>
      </c>
      <c r="DC23" s="77">
        <f>SUM(CI23:CZ23)</f>
        <v>10</v>
      </c>
      <c r="DD23" s="78"/>
    </row>
    <row r="24" spans="1:108" ht="12.75" customHeight="1">
      <c r="A24" s="14"/>
      <c r="B24" s="80"/>
      <c r="C24" s="80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Q24" s="82"/>
      <c r="R24" s="82"/>
      <c r="S24" s="82"/>
      <c r="T24" s="82"/>
      <c r="U24" s="82"/>
      <c r="V24" s="82"/>
      <c r="W24" s="82"/>
      <c r="X24" s="194">
        <f>SUM(Y19:Y23)-MAX(Y19:Y23)</f>
        <v>402</v>
      </c>
      <c r="Y24" s="195"/>
      <c r="Z24" s="101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200">
        <f>SUM(AS19:AS23)</f>
        <v>0</v>
      </c>
      <c r="AT24" s="202">
        <f t="shared" ref="AT24" si="154">SUM(AT19:AT23)</f>
        <v>1</v>
      </c>
      <c r="AU24" s="202">
        <f t="shared" ref="AU24" si="155">SUM(AU19:AU23)</f>
        <v>8</v>
      </c>
      <c r="AV24" s="202">
        <f t="shared" ref="AV24" si="156">SUM(AV19:AV23)</f>
        <v>33</v>
      </c>
      <c r="AW24" s="202">
        <f t="shared" ref="AW24" si="157">SUM(AW19:AW23)</f>
        <v>28</v>
      </c>
      <c r="AX24" s="206">
        <f t="shared" ref="AX24" si="158">SUM(AX19:AX23)</f>
        <v>20</v>
      </c>
      <c r="AY24" s="50">
        <f t="shared" ref="AY24" si="159">SUM(AY19:AY23)</f>
        <v>0</v>
      </c>
      <c r="AZ24" s="50">
        <f t="shared" ref="AZ24" si="160">SUM(AZ19:AZ23)</f>
        <v>0</v>
      </c>
      <c r="BA24" s="50">
        <f t="shared" ref="BA24" si="161">SUM(BA19:BA23)</f>
        <v>11</v>
      </c>
      <c r="BB24" s="50">
        <f t="shared" ref="BB24" si="162">SUM(BB19:BB23)</f>
        <v>0</v>
      </c>
      <c r="BC24" s="50">
        <f t="shared" ref="BC24" si="163">SUM(BC19:BC23)</f>
        <v>0</v>
      </c>
      <c r="BD24" s="50">
        <f t="shared" ref="BD24" si="164">SUM(BD19:BD23)</f>
        <v>0</v>
      </c>
      <c r="BE24" s="50">
        <f t="shared" ref="BE24" si="165">SUM(BE19:BE23)</f>
        <v>0</v>
      </c>
      <c r="BF24" s="50">
        <f t="shared" ref="BF24" si="166">SUM(BF19:BF23)</f>
        <v>5</v>
      </c>
      <c r="BG24" s="50">
        <f t="shared" ref="BG24" si="167">SUM(BG19:BG23)</f>
        <v>0</v>
      </c>
      <c r="BH24" s="50">
        <f t="shared" ref="BH24" si="168">SUM(BH19:BH23)</f>
        <v>0</v>
      </c>
      <c r="BI24" s="50">
        <f t="shared" ref="BI24" si="169">SUM(BI19:BI23)</f>
        <v>0</v>
      </c>
      <c r="BJ24" s="50">
        <f t="shared" ref="BJ24" si="170">SUM(BJ19:BJ23)</f>
        <v>0</v>
      </c>
      <c r="BK24" s="50">
        <f t="shared" ref="BK24" si="171">SUM(BK19:BK23)</f>
        <v>0</v>
      </c>
      <c r="BL24" s="50">
        <f t="shared" ref="BL24" si="172">SUM(BL19:BL23)</f>
        <v>0</v>
      </c>
      <c r="BM24" s="50">
        <f t="shared" ref="BM24" si="173">SUM(BM19:BM23)</f>
        <v>8</v>
      </c>
      <c r="BN24" s="50">
        <f t="shared" ref="BN24" si="174">SUM(BN19:BN23)</f>
        <v>0</v>
      </c>
      <c r="BO24" s="50">
        <f t="shared" ref="BO24" si="175">SUM(BO19:BO23)</f>
        <v>9</v>
      </c>
      <c r="BP24" s="51">
        <f t="shared" ref="BP24" si="176">SUM(BP19:BP23)</f>
        <v>0</v>
      </c>
      <c r="BQ24" s="50">
        <f t="shared" ref="BQ24" si="177">SUM(BQ19:BQ23)</f>
        <v>8</v>
      </c>
      <c r="BR24" s="50">
        <f t="shared" ref="BR24" si="178">SUM(BR19:BR23)</f>
        <v>8</v>
      </c>
      <c r="BS24" s="50">
        <f t="shared" ref="BS24" si="179">SUM(BS19:BS23)</f>
        <v>0</v>
      </c>
      <c r="BT24" s="50">
        <f t="shared" ref="BT24" si="180">SUM(BT19:BT23)</f>
        <v>0</v>
      </c>
      <c r="BU24" s="50">
        <f t="shared" ref="BU24" si="181">SUM(BU19:BU23)</f>
        <v>9</v>
      </c>
      <c r="BV24" s="50">
        <f t="shared" ref="BV24" si="182">SUM(BV19:BV23)</f>
        <v>9</v>
      </c>
      <c r="BW24" s="50">
        <f t="shared" ref="BW24" si="183">SUM(BW19:BW23)</f>
        <v>0</v>
      </c>
      <c r="BX24" s="50">
        <f t="shared" ref="BX24" si="184">SUM(BX19:BX23)</f>
        <v>0</v>
      </c>
      <c r="BY24" s="50">
        <f t="shared" ref="BY24" si="185">SUM(BY19:BY23)</f>
        <v>14</v>
      </c>
      <c r="BZ24" s="50">
        <f t="shared" ref="BZ24" si="186">SUM(BZ19:BZ23)</f>
        <v>7</v>
      </c>
      <c r="CA24" s="50">
        <f t="shared" ref="CA24" si="187">SUM(CA19:CA23)</f>
        <v>0</v>
      </c>
      <c r="CB24" s="50">
        <f t="shared" ref="CB24" si="188">SUM(CB19:CB23)</f>
        <v>8</v>
      </c>
      <c r="CC24" s="50">
        <f t="shared" ref="CC24" si="189">SUM(CC19:CC23)</f>
        <v>12</v>
      </c>
      <c r="CD24" s="50">
        <f t="shared" ref="CD24" si="190">SUM(CD19:CD23)</f>
        <v>10</v>
      </c>
      <c r="CE24" s="50">
        <f t="shared" ref="CE24" si="191">SUM(CE19:CE23)</f>
        <v>0</v>
      </c>
      <c r="CF24" s="50">
        <f t="shared" ref="CF24" si="192">SUM(CF19:CF23)</f>
        <v>0</v>
      </c>
      <c r="CG24" s="50">
        <f t="shared" ref="CG24" si="193">SUM(CG19:CG23)</f>
        <v>0</v>
      </c>
      <c r="CH24" s="50">
        <f t="shared" ref="CH24" si="194">SUM(CH19:CH23)</f>
        <v>6</v>
      </c>
      <c r="CI24" s="59">
        <f t="shared" ref="CI24" si="195">SUM(CI19:CI23)</f>
        <v>0</v>
      </c>
      <c r="CJ24" s="50">
        <f t="shared" ref="CJ24" si="196">SUM(CJ19:CJ23)</f>
        <v>0</v>
      </c>
      <c r="CK24" s="50">
        <f t="shared" ref="CK24" si="197">SUM(CK19:CK23)</f>
        <v>0</v>
      </c>
      <c r="CL24" s="50">
        <f t="shared" ref="CL24" si="198">SUM(CL19:CL23)</f>
        <v>6</v>
      </c>
      <c r="CM24" s="50">
        <f t="shared" ref="CM24" si="199">SUM(CM19:CM23)</f>
        <v>0</v>
      </c>
      <c r="CN24" s="50">
        <f t="shared" ref="CN24" si="200">SUM(CN19:CN23)</f>
        <v>0</v>
      </c>
      <c r="CO24" s="50">
        <f t="shared" ref="CO24" si="201">SUM(CO19:CO23)</f>
        <v>9</v>
      </c>
      <c r="CP24" s="50">
        <f t="shared" ref="CP24" si="202">SUM(CP19:CP23)</f>
        <v>0</v>
      </c>
      <c r="CQ24" s="50">
        <f t="shared" ref="CQ24" si="203">SUM(CQ19:CQ23)</f>
        <v>0</v>
      </c>
      <c r="CR24" s="50">
        <f t="shared" ref="CR24" si="204">SUM(CR19:CR23)</f>
        <v>0</v>
      </c>
      <c r="CS24" s="50">
        <f t="shared" ref="CS24" si="205">SUM(CS19:CS23)</f>
        <v>12</v>
      </c>
      <c r="CT24" s="50">
        <f t="shared" ref="CT24" si="206">SUM(CT19:CT23)</f>
        <v>0</v>
      </c>
      <c r="CU24" s="50">
        <f t="shared" ref="CU24" si="207">SUM(CU19:CU23)</f>
        <v>0</v>
      </c>
      <c r="CV24" s="50">
        <f t="shared" ref="CV24" si="208">SUM(CV19:CV23)</f>
        <v>0</v>
      </c>
      <c r="CW24" s="50">
        <f t="shared" ref="CW24" si="209">SUM(CW19:CW23)</f>
        <v>0</v>
      </c>
      <c r="CX24" s="50">
        <f t="shared" ref="CX24" si="210">SUM(CX19:CX23)</f>
        <v>7</v>
      </c>
      <c r="CY24" s="50">
        <f t="shared" ref="CY24" si="211">SUM(CY19:CY23)</f>
        <v>0</v>
      </c>
      <c r="CZ24" s="50">
        <f t="shared" ref="CZ24" si="212">SUM(CZ19:CZ23)</f>
        <v>0</v>
      </c>
      <c r="DA24" s="208">
        <f t="shared" ref="DA24" si="213">SUM(DA19:DA23)</f>
        <v>33</v>
      </c>
      <c r="DB24" s="188">
        <f t="shared" ref="DB24" si="214">SUM(DB19:DB23)</f>
        <v>91</v>
      </c>
      <c r="DC24" s="190">
        <f t="shared" ref="DC24" si="215">SUM(DC19:DC23)</f>
        <v>34</v>
      </c>
      <c r="DD24" s="27"/>
    </row>
    <row r="25" spans="1:108" ht="12.75" customHeight="1" thickBot="1">
      <c r="A25" s="14"/>
      <c r="B25" s="80"/>
      <c r="C25" s="80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2"/>
      <c r="Q25" s="82"/>
      <c r="R25" s="82"/>
      <c r="S25" s="82"/>
      <c r="T25" s="82"/>
      <c r="U25" s="82"/>
      <c r="V25" s="82"/>
      <c r="W25" s="82"/>
      <c r="X25" s="196"/>
      <c r="Y25" s="197"/>
      <c r="Z25" s="101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201"/>
      <c r="AT25" s="203"/>
      <c r="AU25" s="203"/>
      <c r="AV25" s="203"/>
      <c r="AW25" s="203"/>
      <c r="AX25" s="207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1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9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209"/>
      <c r="DB25" s="189"/>
      <c r="DC25" s="191"/>
      <c r="DD25" s="27"/>
    </row>
    <row r="26" spans="1:108" ht="13.5" customHeight="1" thickBot="1">
      <c r="A26" s="14"/>
      <c r="B26" s="80"/>
      <c r="C26" s="80"/>
      <c r="D26" s="8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/>
      <c r="Q26" s="82"/>
      <c r="R26" s="82"/>
      <c r="S26" s="82"/>
      <c r="T26" s="82"/>
      <c r="U26" s="82"/>
      <c r="V26" s="82"/>
      <c r="W26" s="82"/>
      <c r="X26" s="198"/>
      <c r="Y26" s="199"/>
      <c r="Z26" s="101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2"/>
      <c r="AT26" s="23"/>
      <c r="AU26" s="23"/>
      <c r="AV26" s="23"/>
      <c r="AW26" s="23"/>
      <c r="AX26" s="23"/>
      <c r="AY26" s="24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6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6"/>
      <c r="DA26" s="23"/>
      <c r="DB26" s="23"/>
      <c r="DC26" s="23"/>
      <c r="DD26" s="27"/>
    </row>
    <row r="27" spans="1:108">
      <c r="A27" s="28"/>
      <c r="B27" s="83"/>
      <c r="C27" s="99" t="str">
        <f>C17</f>
        <v>OZAUKEE</v>
      </c>
      <c r="D27" s="99" t="str">
        <f>C17</f>
        <v>OZAUKEE</v>
      </c>
      <c r="E27" s="98">
        <f>SUM(E19:E23)-MAX(E19:E23)</f>
        <v>22</v>
      </c>
      <c r="F27" s="98">
        <f t="shared" ref="F27:Y27" si="216">SUM(F19:F23)-MAX(F19:F23)</f>
        <v>21</v>
      </c>
      <c r="G27" s="98">
        <f t="shared" si="216"/>
        <v>17</v>
      </c>
      <c r="H27" s="98">
        <f t="shared" si="216"/>
        <v>23</v>
      </c>
      <c r="I27" s="98">
        <f t="shared" si="216"/>
        <v>22</v>
      </c>
      <c r="J27" s="98">
        <f t="shared" si="216"/>
        <v>22</v>
      </c>
      <c r="K27" s="98">
        <f t="shared" si="216"/>
        <v>26</v>
      </c>
      <c r="L27" s="98">
        <f t="shared" si="216"/>
        <v>15</v>
      </c>
      <c r="M27" s="98">
        <f t="shared" si="216"/>
        <v>25</v>
      </c>
      <c r="N27" s="98">
        <f t="shared" si="216"/>
        <v>202</v>
      </c>
      <c r="O27" s="98">
        <f t="shared" si="216"/>
        <v>20</v>
      </c>
      <c r="P27" s="98">
        <f t="shared" si="216"/>
        <v>27</v>
      </c>
      <c r="Q27" s="98">
        <f t="shared" si="216"/>
        <v>21</v>
      </c>
      <c r="R27" s="98">
        <f t="shared" si="216"/>
        <v>22</v>
      </c>
      <c r="S27" s="98">
        <f t="shared" si="216"/>
        <v>23</v>
      </c>
      <c r="T27" s="98">
        <f t="shared" si="216"/>
        <v>17</v>
      </c>
      <c r="U27" s="98">
        <f t="shared" si="216"/>
        <v>25</v>
      </c>
      <c r="V27" s="98">
        <f t="shared" si="216"/>
        <v>18</v>
      </c>
      <c r="W27" s="98">
        <f t="shared" si="216"/>
        <v>20</v>
      </c>
      <c r="X27" s="98">
        <f t="shared" si="216"/>
        <v>200</v>
      </c>
      <c r="Y27" s="98">
        <f t="shared" si="216"/>
        <v>402</v>
      </c>
      <c r="Z27" s="104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2"/>
      <c r="AT27" s="23"/>
      <c r="AU27" s="23"/>
      <c r="AV27" s="23"/>
      <c r="AW27" s="23"/>
      <c r="AX27" s="23"/>
      <c r="AY27" s="24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6"/>
      <c r="DA27" s="23"/>
      <c r="DB27" s="23"/>
      <c r="DC27" s="23"/>
      <c r="DD27" s="27"/>
    </row>
    <row r="28" spans="1:108">
      <c r="A28" s="14"/>
      <c r="B28" s="35"/>
      <c r="C28" s="36"/>
      <c r="D28" s="37" t="s">
        <v>7</v>
      </c>
      <c r="E28" s="42">
        <f t="shared" ref="E28:T28" si="217">E$4</f>
        <v>4</v>
      </c>
      <c r="F28" s="42">
        <f t="shared" si="217"/>
        <v>4</v>
      </c>
      <c r="G28" s="42">
        <f t="shared" si="217"/>
        <v>3</v>
      </c>
      <c r="H28" s="42">
        <f t="shared" si="217"/>
        <v>5</v>
      </c>
      <c r="I28" s="42">
        <f t="shared" si="217"/>
        <v>4</v>
      </c>
      <c r="J28" s="42">
        <f t="shared" si="217"/>
        <v>4</v>
      </c>
      <c r="K28" s="42">
        <f t="shared" si="217"/>
        <v>5</v>
      </c>
      <c r="L28" s="42">
        <f t="shared" si="217"/>
        <v>3</v>
      </c>
      <c r="M28" s="42">
        <f t="shared" si="217"/>
        <v>4</v>
      </c>
      <c r="N28" s="42">
        <f t="shared" si="217"/>
        <v>36</v>
      </c>
      <c r="O28" s="42">
        <f t="shared" si="217"/>
        <v>4</v>
      </c>
      <c r="P28" s="42">
        <f t="shared" si="217"/>
        <v>5</v>
      </c>
      <c r="Q28" s="42">
        <f t="shared" si="217"/>
        <v>4</v>
      </c>
      <c r="R28" s="42">
        <f t="shared" si="217"/>
        <v>4</v>
      </c>
      <c r="S28" s="42">
        <f t="shared" si="217"/>
        <v>4</v>
      </c>
      <c r="T28" s="42">
        <f t="shared" si="217"/>
        <v>3</v>
      </c>
      <c r="U28" s="42">
        <f t="shared" ref="U28:Y28" si="218">U$4</f>
        <v>5</v>
      </c>
      <c r="V28" s="42">
        <f t="shared" si="218"/>
        <v>3</v>
      </c>
      <c r="W28" s="42">
        <f t="shared" si="218"/>
        <v>4</v>
      </c>
      <c r="X28" s="42">
        <f t="shared" si="218"/>
        <v>36</v>
      </c>
      <c r="Y28" s="42">
        <f t="shared" si="218"/>
        <v>72</v>
      </c>
      <c r="Z28" s="101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22"/>
      <c r="AT28" s="23"/>
      <c r="AU28" s="23"/>
      <c r="AV28" s="23"/>
      <c r="AW28" s="23"/>
      <c r="AX28" s="23"/>
      <c r="AY28" s="24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6"/>
      <c r="DA28" s="23"/>
      <c r="DB28" s="23"/>
      <c r="DC28" s="23"/>
      <c r="DD28" s="27"/>
    </row>
    <row r="29" spans="1:108" ht="19.5" thickBot="1">
      <c r="A29" s="14"/>
      <c r="B29" s="39" t="s">
        <v>8</v>
      </c>
      <c r="C29" s="40" t="s">
        <v>39</v>
      </c>
      <c r="D29" s="41" t="s">
        <v>9</v>
      </c>
      <c r="E29" s="42" t="str">
        <f t="shared" ref="E29:T29" si="219">E$5</f>
        <v>349/335</v>
      </c>
      <c r="F29" s="42" t="str">
        <f t="shared" si="219"/>
        <v>375/285</v>
      </c>
      <c r="G29" s="42" t="str">
        <f t="shared" si="219"/>
        <v>158/142</v>
      </c>
      <c r="H29" s="42" t="str">
        <f t="shared" si="219"/>
        <v>516/473</v>
      </c>
      <c r="I29" s="42" t="str">
        <f t="shared" si="219"/>
        <v>362/340</v>
      </c>
      <c r="J29" s="42" t="str">
        <f t="shared" si="219"/>
        <v>439/349</v>
      </c>
      <c r="K29" s="42" t="str">
        <f t="shared" si="219"/>
        <v>494/475</v>
      </c>
      <c r="L29" s="42" t="str">
        <f t="shared" si="219"/>
        <v>176/150</v>
      </c>
      <c r="M29" s="42" t="str">
        <f t="shared" si="219"/>
        <v>432/370</v>
      </c>
      <c r="N29" s="42" t="str">
        <f t="shared" si="219"/>
        <v>3301/2919</v>
      </c>
      <c r="O29" s="42" t="str">
        <f t="shared" si="219"/>
        <v>335/320</v>
      </c>
      <c r="P29" s="42" t="str">
        <f t="shared" si="219"/>
        <v>495/460</v>
      </c>
      <c r="Q29" s="42" t="str">
        <f t="shared" si="219"/>
        <v>407/330</v>
      </c>
      <c r="R29" s="42" t="str">
        <f t="shared" si="219"/>
        <v>335/313</v>
      </c>
      <c r="S29" s="42" t="str">
        <f t="shared" si="219"/>
        <v>405/376</v>
      </c>
      <c r="T29" s="42" t="str">
        <f t="shared" si="219"/>
        <v>189/135</v>
      </c>
      <c r="U29" s="42" t="str">
        <f t="shared" ref="U29:Y29" si="220">U$5</f>
        <v>540/430</v>
      </c>
      <c r="V29" s="42" t="str">
        <f t="shared" si="220"/>
        <v>152/130</v>
      </c>
      <c r="W29" s="42" t="str">
        <f t="shared" si="220"/>
        <v>331/320</v>
      </c>
      <c r="X29" s="42" t="str">
        <f t="shared" si="220"/>
        <v>3189/2814</v>
      </c>
      <c r="Y29" s="42" t="str">
        <f t="shared" si="220"/>
        <v>6490 / 5733</v>
      </c>
      <c r="Z29" s="102">
        <f t="shared" ref="Z29" si="221">X36</f>
        <v>416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22"/>
      <c r="AT29" s="23"/>
      <c r="AU29" s="23"/>
      <c r="AV29" s="23"/>
      <c r="AW29" s="23"/>
      <c r="AX29" s="23"/>
      <c r="AY29" s="24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6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6"/>
      <c r="DA29" s="23"/>
      <c r="DB29" s="23"/>
      <c r="DC29" s="23"/>
      <c r="DD29" s="27"/>
    </row>
    <row r="30" spans="1:108" ht="24.95" customHeight="1" thickBot="1">
      <c r="A30" s="14"/>
      <c r="B30" s="43" t="s">
        <v>14</v>
      </c>
      <c r="C30" s="204" t="s">
        <v>15</v>
      </c>
      <c r="D30" s="205"/>
      <c r="E30" s="43">
        <v>1</v>
      </c>
      <c r="F30" s="43">
        <v>2</v>
      </c>
      <c r="G30" s="43">
        <v>3</v>
      </c>
      <c r="H30" s="43">
        <v>4</v>
      </c>
      <c r="I30" s="43">
        <v>5</v>
      </c>
      <c r="J30" s="43">
        <v>6</v>
      </c>
      <c r="K30" s="43">
        <v>7</v>
      </c>
      <c r="L30" s="43">
        <v>8</v>
      </c>
      <c r="M30" s="43">
        <v>9</v>
      </c>
      <c r="N30" s="44" t="s">
        <v>16</v>
      </c>
      <c r="O30" s="43">
        <v>10</v>
      </c>
      <c r="P30" s="43">
        <v>11</v>
      </c>
      <c r="Q30" s="43">
        <v>12</v>
      </c>
      <c r="R30" s="43">
        <v>13</v>
      </c>
      <c r="S30" s="43">
        <v>14</v>
      </c>
      <c r="T30" s="43">
        <v>15</v>
      </c>
      <c r="U30" s="43">
        <v>16</v>
      </c>
      <c r="V30" s="43">
        <v>17</v>
      </c>
      <c r="W30" s="43">
        <v>18</v>
      </c>
      <c r="X30" s="44" t="s">
        <v>17</v>
      </c>
      <c r="Y30" s="44" t="s">
        <v>18</v>
      </c>
      <c r="Z30" s="101"/>
      <c r="AA30" s="45" t="s">
        <v>4</v>
      </c>
      <c r="AB30" s="45" t="s">
        <v>4</v>
      </c>
      <c r="AC30" s="45" t="s">
        <v>4</v>
      </c>
      <c r="AD30" s="46" t="s">
        <v>4</v>
      </c>
      <c r="AE30" s="46" t="s">
        <v>4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47" t="s">
        <v>19</v>
      </c>
      <c r="AT30" s="48" t="s">
        <v>20</v>
      </c>
      <c r="AU30" s="48" t="s">
        <v>7</v>
      </c>
      <c r="AV30" s="48" t="s">
        <v>21</v>
      </c>
      <c r="AW30" s="48" t="s">
        <v>22</v>
      </c>
      <c r="AX30" s="49" t="s">
        <v>23</v>
      </c>
      <c r="AY30" s="46" t="s">
        <v>4</v>
      </c>
      <c r="AZ30" s="46" t="s">
        <v>4</v>
      </c>
      <c r="BA30" s="46" t="s">
        <v>4</v>
      </c>
      <c r="BB30" s="46" t="s">
        <v>4</v>
      </c>
      <c r="BC30" s="46" t="s">
        <v>4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1"/>
      <c r="BQ30" s="46" t="s">
        <v>4</v>
      </c>
      <c r="BR30" s="46" t="s">
        <v>4</v>
      </c>
      <c r="BS30" s="46" t="s">
        <v>4</v>
      </c>
      <c r="BT30" s="46" t="s">
        <v>4</v>
      </c>
      <c r="BU30" s="46" t="s">
        <v>4</v>
      </c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2" t="s">
        <v>4</v>
      </c>
      <c r="CJ30" s="46" t="s">
        <v>4</v>
      </c>
      <c r="CK30" s="46" t="s">
        <v>4</v>
      </c>
      <c r="CL30" s="46" t="s">
        <v>4</v>
      </c>
      <c r="CM30" s="46" t="s">
        <v>4</v>
      </c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47" t="s">
        <v>24</v>
      </c>
      <c r="DB30" s="48" t="s">
        <v>25</v>
      </c>
      <c r="DC30" s="49" t="s">
        <v>26</v>
      </c>
      <c r="DD30" s="27"/>
    </row>
    <row r="31" spans="1:108" ht="24.95" customHeight="1">
      <c r="A31" s="14"/>
      <c r="B31" s="110">
        <v>1</v>
      </c>
      <c r="C31" s="192" t="s">
        <v>118</v>
      </c>
      <c r="D31" s="193"/>
      <c r="E31" s="54">
        <v>6</v>
      </c>
      <c r="F31" s="54">
        <v>5</v>
      </c>
      <c r="G31" s="54">
        <v>6</v>
      </c>
      <c r="H31" s="54">
        <v>5</v>
      </c>
      <c r="I31" s="54">
        <v>6</v>
      </c>
      <c r="J31" s="54">
        <v>4</v>
      </c>
      <c r="K31" s="54">
        <v>8</v>
      </c>
      <c r="L31" s="54">
        <v>3</v>
      </c>
      <c r="M31" s="54">
        <v>7</v>
      </c>
      <c r="N31" s="55">
        <f t="shared" ref="N31:N34" si="222">SUM(E31:M31)</f>
        <v>50</v>
      </c>
      <c r="O31" s="54">
        <v>5</v>
      </c>
      <c r="P31" s="54">
        <v>6</v>
      </c>
      <c r="Q31" s="54">
        <v>7</v>
      </c>
      <c r="R31" s="54">
        <v>6</v>
      </c>
      <c r="S31" s="54">
        <v>8</v>
      </c>
      <c r="T31" s="54">
        <v>4</v>
      </c>
      <c r="U31" s="54">
        <v>8</v>
      </c>
      <c r="V31" s="54">
        <v>2</v>
      </c>
      <c r="W31" s="54">
        <v>5</v>
      </c>
      <c r="X31" s="55">
        <f t="shared" ref="X31:X34" si="223">SUM(O31:W31)</f>
        <v>51</v>
      </c>
      <c r="Y31" s="55">
        <f t="shared" ref="Y31:Y34" si="224">N31+X31</f>
        <v>101</v>
      </c>
      <c r="Z31" s="101"/>
      <c r="AA31" s="7">
        <f t="shared" ref="AA31:AA34" si="225">IF(E31="","",E31-E$4)</f>
        <v>2</v>
      </c>
      <c r="AB31" s="7">
        <f t="shared" ref="AB31:AB34" si="226">IF(F31="","",F31-F$4)</f>
        <v>1</v>
      </c>
      <c r="AC31" s="7">
        <f t="shared" ref="AC31:AC34" si="227">IF(G31="","",G31-G$4)</f>
        <v>3</v>
      </c>
      <c r="AD31" s="7">
        <f t="shared" ref="AD31:AD34" si="228">IF(H31="","",H31-H$4)</f>
        <v>0</v>
      </c>
      <c r="AE31" s="7">
        <f t="shared" ref="AE31:AE34" si="229">IF(I31="","",I31-I$4)</f>
        <v>2</v>
      </c>
      <c r="AF31" s="7">
        <f t="shared" ref="AF31:AF34" si="230">IF(J31="","",J31-J$4)</f>
        <v>0</v>
      </c>
      <c r="AG31" s="7">
        <f t="shared" ref="AG31:AG34" si="231">IF(K31="","",K31-K$4)</f>
        <v>3</v>
      </c>
      <c r="AH31" s="7">
        <f t="shared" ref="AH31:AH34" si="232">IF(L31="","",L31-L$4)</f>
        <v>0</v>
      </c>
      <c r="AI31" s="7">
        <f t="shared" ref="AI31:AI34" si="233">IF(M31="","",M31-M$4)</f>
        <v>3</v>
      </c>
      <c r="AJ31" s="7">
        <f t="shared" ref="AJ31:AJ34" si="234">IF(O31="","",O31-O$4)</f>
        <v>1</v>
      </c>
      <c r="AK31" s="7">
        <f t="shared" ref="AK31:AK34" si="235">IF(P31="","",P31-P$4)</f>
        <v>1</v>
      </c>
      <c r="AL31" s="7">
        <f t="shared" ref="AL31:AL34" si="236">IF(Q31="","",Q31-Q$4)</f>
        <v>3</v>
      </c>
      <c r="AM31" s="7">
        <f t="shared" ref="AM31:AM34" si="237">IF(R31="","",R31-R$4)</f>
        <v>2</v>
      </c>
      <c r="AN31" s="7">
        <f t="shared" ref="AN31:AN34" si="238">IF(S31="","",S31-S$4)</f>
        <v>4</v>
      </c>
      <c r="AO31" s="7">
        <f t="shared" ref="AO31:AO34" si="239">IF(T31="","",T31-T$4)</f>
        <v>1</v>
      </c>
      <c r="AP31" s="7">
        <f t="shared" ref="AP31:AP34" si="240">IF(U31="","",U31-U$4)</f>
        <v>3</v>
      </c>
      <c r="AQ31" s="7">
        <f t="shared" ref="AQ31:AQ34" si="241">IF(V31="","",V31-V$4)</f>
        <v>-1</v>
      </c>
      <c r="AR31" s="7">
        <f t="shared" ref="AR31:AR34" si="242">IF(W31="","",W31-W$4)</f>
        <v>1</v>
      </c>
      <c r="AS31" s="56">
        <f t="shared" ref="AS31:AS35" si="243">COUNTIF($AA31:$AR31,"=-2")</f>
        <v>0</v>
      </c>
      <c r="AT31" s="57">
        <f t="shared" ref="AT31:AT35" si="244">COUNTIF($AA31:$AR31,"=-1")</f>
        <v>1</v>
      </c>
      <c r="AU31" s="57">
        <f t="shared" ref="AU31:AU35" si="245">COUNTIF($AA31:$AR31,"=0")</f>
        <v>3</v>
      </c>
      <c r="AV31" s="57">
        <f t="shared" ref="AV31:AV35" si="246">COUNTIF($AA31:$AR31,"=1")</f>
        <v>5</v>
      </c>
      <c r="AW31" s="57">
        <f t="shared" ref="AW31:AW35" si="247">COUNTIF($AA31:$AR31,"=2")</f>
        <v>3</v>
      </c>
      <c r="AX31" s="58">
        <f t="shared" ref="AX31:AX35" si="248">COUNTIF($AA31:$AR31,"&gt;2")</f>
        <v>6</v>
      </c>
      <c r="AY31" s="50" t="str">
        <f t="shared" ref="AY31:AY34" si="249">IF(AA$4=3,AA31,"")</f>
        <v/>
      </c>
      <c r="AZ31" s="50" t="str">
        <f t="shared" ref="AZ31:AZ34" si="250">IF(AB$4=3,AB31,"")</f>
        <v/>
      </c>
      <c r="BA31" s="50">
        <f t="shared" ref="BA31:BA34" si="251">IF(AC$4=3,AC31,"")</f>
        <v>3</v>
      </c>
      <c r="BB31" s="50" t="str">
        <f t="shared" ref="BB31:BB34" si="252">IF(AD$4=3,AD31,"")</f>
        <v/>
      </c>
      <c r="BC31" s="50" t="str">
        <f t="shared" ref="BC31:BC34" si="253">IF(AE$4=3,AE31,"")</f>
        <v/>
      </c>
      <c r="BD31" s="50" t="str">
        <f t="shared" ref="BD31:BD34" si="254">IF(AF$4=3,AF31,"")</f>
        <v/>
      </c>
      <c r="BE31" s="50" t="str">
        <f t="shared" ref="BE31:BE34" si="255">IF(AG$4=3,AG31,"")</f>
        <v/>
      </c>
      <c r="BF31" s="50">
        <f t="shared" ref="BF31:BF34" si="256">IF(AH$4=3,AH31,"")</f>
        <v>0</v>
      </c>
      <c r="BG31" s="50" t="str">
        <f t="shared" ref="BG31:BG34" si="257">IF(AI$4=3,AI31,"")</f>
        <v/>
      </c>
      <c r="BH31" s="50" t="str">
        <f t="shared" ref="BH31:BH34" si="258">IF(AJ$4=3,AJ31,"")</f>
        <v/>
      </c>
      <c r="BI31" s="50" t="str">
        <f t="shared" ref="BI31:BI34" si="259">IF(AK$4=3,AK31,"")</f>
        <v/>
      </c>
      <c r="BJ31" s="50" t="str">
        <f t="shared" ref="BJ31:BJ34" si="260">IF(AL$4=3,AL31,"")</f>
        <v/>
      </c>
      <c r="BK31" s="50" t="str">
        <f t="shared" ref="BK31:BK34" si="261">IF(AM$4=3,AM31,"")</f>
        <v/>
      </c>
      <c r="BL31" s="50" t="str">
        <f t="shared" ref="BL31:BL34" si="262">IF(AN$4=3,AN31,"")</f>
        <v/>
      </c>
      <c r="BM31" s="50">
        <f t="shared" ref="BM31:BM34" si="263">IF(AO$4=3,AO31,"")</f>
        <v>1</v>
      </c>
      <c r="BN31" s="50" t="str">
        <f t="shared" ref="BN31:BN34" si="264">IF(AP$4=3,AP31,"")</f>
        <v/>
      </c>
      <c r="BO31" s="50">
        <f t="shared" ref="BO31:BO34" si="265">IF(AQ$4=3,AQ31,"")</f>
        <v>-1</v>
      </c>
      <c r="BP31" s="51" t="str">
        <f t="shared" ref="BP31:BP34" si="266">IF(AR$4=3,AR31,"")</f>
        <v/>
      </c>
      <c r="BQ31" s="50">
        <f t="shared" ref="BQ31:BQ34" si="267">IF(AA$4=4,AA31,"")</f>
        <v>2</v>
      </c>
      <c r="BR31" s="50">
        <f t="shared" ref="BR31:BR34" si="268">IF(AB$4=4,AB31,"")</f>
        <v>1</v>
      </c>
      <c r="BS31" s="50" t="str">
        <f t="shared" ref="BS31:BS34" si="269">IF(AC$4=4,AC31,"")</f>
        <v/>
      </c>
      <c r="BT31" s="50" t="str">
        <f t="shared" ref="BT31:BT34" si="270">IF(AD$4=4,AD31,"")</f>
        <v/>
      </c>
      <c r="BU31" s="50">
        <f t="shared" ref="BU31:BU34" si="271">IF(AE$4=4,AE31,"")</f>
        <v>2</v>
      </c>
      <c r="BV31" s="50">
        <f t="shared" ref="BV31:BV34" si="272">IF(AF$4=4,AF31,"")</f>
        <v>0</v>
      </c>
      <c r="BW31" s="50" t="str">
        <f t="shared" ref="BW31:BW34" si="273">IF(AG$4=4,AG31,"")</f>
        <v/>
      </c>
      <c r="BX31" s="50" t="str">
        <f t="shared" ref="BX31:BX34" si="274">IF(AH$4=4,AH31,"")</f>
        <v/>
      </c>
      <c r="BY31" s="50">
        <f t="shared" ref="BY31:BY34" si="275">IF(AI$4=4,AI31,"")</f>
        <v>3</v>
      </c>
      <c r="BZ31" s="50">
        <f t="shared" ref="BZ31:BZ34" si="276">IF(AJ$4=4,AJ31,"")</f>
        <v>1</v>
      </c>
      <c r="CA31" s="50" t="str">
        <f t="shared" ref="CA31:CA34" si="277">IF(AK$4=4,AK31,"")</f>
        <v/>
      </c>
      <c r="CB31" s="50">
        <f t="shared" ref="CB31:CB34" si="278">IF(AL$4=4,AL31,"")</f>
        <v>3</v>
      </c>
      <c r="CC31" s="50">
        <f t="shared" ref="CC31:CC34" si="279">IF(AM$4=4,AM31,"")</f>
        <v>2</v>
      </c>
      <c r="CD31" s="50">
        <f t="shared" ref="CD31:CD34" si="280">IF(AN$4=4,AN31,"")</f>
        <v>4</v>
      </c>
      <c r="CE31" s="50" t="str">
        <f t="shared" ref="CE31:CE34" si="281">IF(AO$4=4,AO31,"")</f>
        <v/>
      </c>
      <c r="CF31" s="50" t="str">
        <f t="shared" ref="CF31:CF34" si="282">IF(AP$4=4,AP31,"")</f>
        <v/>
      </c>
      <c r="CG31" s="50" t="str">
        <f t="shared" ref="CG31:CG34" si="283">IF(AQ$4=4,AQ31,"")</f>
        <v/>
      </c>
      <c r="CH31" s="50">
        <f t="shared" ref="CH31:CH34" si="284">IF(AR$4=4,AR31,"")</f>
        <v>1</v>
      </c>
      <c r="CI31" s="59" t="str">
        <f t="shared" ref="CI31:CI34" si="285">IF(AA$4=5,AA31,"")</f>
        <v/>
      </c>
      <c r="CJ31" s="50" t="str">
        <f t="shared" ref="CJ31:CJ34" si="286">IF(AB$4=5,AB31,"")</f>
        <v/>
      </c>
      <c r="CK31" s="50" t="str">
        <f t="shared" ref="CK31:CK34" si="287">IF(AC$4=5,AC31,"")</f>
        <v/>
      </c>
      <c r="CL31" s="50">
        <f t="shared" ref="CL31:CL34" si="288">IF(AD$4=5,AD31,"")</f>
        <v>0</v>
      </c>
      <c r="CM31" s="50" t="str">
        <f t="shared" ref="CM31:CM34" si="289">IF(AE$4=5,AE31,"")</f>
        <v/>
      </c>
      <c r="CN31" s="50" t="str">
        <f t="shared" ref="CN31:CN34" si="290">IF(AF$4=5,AF31,"")</f>
        <v/>
      </c>
      <c r="CO31" s="50">
        <f t="shared" ref="CO31:CO34" si="291">IF(AG$4=5,AG31,"")</f>
        <v>3</v>
      </c>
      <c r="CP31" s="50" t="str">
        <f t="shared" ref="CP31:CP34" si="292">IF(AH$4=5,AH31,"")</f>
        <v/>
      </c>
      <c r="CQ31" s="50" t="str">
        <f t="shared" ref="CQ31:CQ34" si="293">IF(AI$4=5,AI31,"")</f>
        <v/>
      </c>
      <c r="CR31" s="50" t="str">
        <f t="shared" ref="CR31:CR34" si="294">IF(AJ$4=5,AJ31,"")</f>
        <v/>
      </c>
      <c r="CS31" s="50">
        <f t="shared" ref="CS31:CS34" si="295">IF(AK$4=5,AK31,"")</f>
        <v>1</v>
      </c>
      <c r="CT31" s="50" t="str">
        <f t="shared" ref="CT31:CT34" si="296">IF(AL$4=5,AL31,"")</f>
        <v/>
      </c>
      <c r="CU31" s="50" t="str">
        <f t="shared" ref="CU31:CU34" si="297">IF(AM$4=5,AM31,"")</f>
        <v/>
      </c>
      <c r="CV31" s="50" t="str">
        <f t="shared" ref="CV31:CV34" si="298">IF(AN$4=5,AN31,"")</f>
        <v/>
      </c>
      <c r="CW31" s="50" t="str">
        <f t="shared" ref="CW31:CW34" si="299">IF(AO$4=5,AO31,"")</f>
        <v/>
      </c>
      <c r="CX31" s="50">
        <f t="shared" ref="CX31:CX34" si="300">IF(AP$4=5,AP31,"")</f>
        <v>3</v>
      </c>
      <c r="CY31" s="50" t="str">
        <f t="shared" ref="CY31:CY34" si="301">IF(AQ$4=5,AQ31,"")</f>
        <v/>
      </c>
      <c r="CZ31" s="50" t="str">
        <f t="shared" ref="CZ31:CZ34" si="302">IF(AR$4=5,AR31,"")</f>
        <v/>
      </c>
      <c r="DA31" s="60">
        <f t="shared" ref="DA31:DA34" si="303">SUM(AY31:BP31)</f>
        <v>3</v>
      </c>
      <c r="DB31" s="61">
        <f t="shared" ref="DB31:DB34" si="304">SUM(BQ31:CH31)</f>
        <v>19</v>
      </c>
      <c r="DC31" s="62">
        <f t="shared" ref="DC31:DC34" si="305">SUM(CI31:CZ31)</f>
        <v>7</v>
      </c>
      <c r="DD31" s="27"/>
    </row>
    <row r="32" spans="1:108" ht="24.95" customHeight="1">
      <c r="A32" s="14"/>
      <c r="B32" s="110">
        <v>2</v>
      </c>
      <c r="C32" s="192" t="s">
        <v>77</v>
      </c>
      <c r="D32" s="193"/>
      <c r="E32" s="54">
        <v>5</v>
      </c>
      <c r="F32" s="54">
        <v>5</v>
      </c>
      <c r="G32" s="54">
        <v>4</v>
      </c>
      <c r="H32" s="54">
        <v>6</v>
      </c>
      <c r="I32" s="54">
        <v>6</v>
      </c>
      <c r="J32" s="54">
        <v>5</v>
      </c>
      <c r="K32" s="54">
        <v>6</v>
      </c>
      <c r="L32" s="54">
        <v>4</v>
      </c>
      <c r="M32" s="54">
        <v>8</v>
      </c>
      <c r="N32" s="55">
        <f t="shared" si="222"/>
        <v>49</v>
      </c>
      <c r="O32" s="54">
        <v>5</v>
      </c>
      <c r="P32" s="54">
        <v>6</v>
      </c>
      <c r="Q32" s="54">
        <v>5</v>
      </c>
      <c r="R32" s="54">
        <v>6</v>
      </c>
      <c r="S32" s="54">
        <v>6</v>
      </c>
      <c r="T32" s="54">
        <v>4</v>
      </c>
      <c r="U32" s="54">
        <v>6</v>
      </c>
      <c r="V32" s="54">
        <v>5</v>
      </c>
      <c r="W32" s="54">
        <v>5</v>
      </c>
      <c r="X32" s="55">
        <f t="shared" si="223"/>
        <v>48</v>
      </c>
      <c r="Y32" s="55">
        <f t="shared" si="224"/>
        <v>97</v>
      </c>
      <c r="Z32" s="101"/>
      <c r="AA32" s="7">
        <f t="shared" si="225"/>
        <v>1</v>
      </c>
      <c r="AB32" s="7">
        <f t="shared" si="226"/>
        <v>1</v>
      </c>
      <c r="AC32" s="7">
        <f t="shared" si="227"/>
        <v>1</v>
      </c>
      <c r="AD32" s="7">
        <f t="shared" si="228"/>
        <v>1</v>
      </c>
      <c r="AE32" s="7">
        <f t="shared" si="229"/>
        <v>2</v>
      </c>
      <c r="AF32" s="7">
        <f t="shared" si="230"/>
        <v>1</v>
      </c>
      <c r="AG32" s="7">
        <f t="shared" si="231"/>
        <v>1</v>
      </c>
      <c r="AH32" s="7">
        <f t="shared" si="232"/>
        <v>1</v>
      </c>
      <c r="AI32" s="7">
        <f t="shared" si="233"/>
        <v>4</v>
      </c>
      <c r="AJ32" s="7">
        <f t="shared" si="234"/>
        <v>1</v>
      </c>
      <c r="AK32" s="7">
        <f t="shared" si="235"/>
        <v>1</v>
      </c>
      <c r="AL32" s="7">
        <f t="shared" si="236"/>
        <v>1</v>
      </c>
      <c r="AM32" s="7">
        <f t="shared" si="237"/>
        <v>2</v>
      </c>
      <c r="AN32" s="7">
        <f t="shared" si="238"/>
        <v>2</v>
      </c>
      <c r="AO32" s="7">
        <f t="shared" si="239"/>
        <v>1</v>
      </c>
      <c r="AP32" s="7">
        <f t="shared" si="240"/>
        <v>1</v>
      </c>
      <c r="AQ32" s="7">
        <f t="shared" si="241"/>
        <v>2</v>
      </c>
      <c r="AR32" s="7">
        <f t="shared" si="242"/>
        <v>1</v>
      </c>
      <c r="AS32" s="63">
        <f t="shared" si="243"/>
        <v>0</v>
      </c>
      <c r="AT32" s="64">
        <f t="shared" si="244"/>
        <v>0</v>
      </c>
      <c r="AU32" s="64">
        <f t="shared" si="245"/>
        <v>0</v>
      </c>
      <c r="AV32" s="64">
        <f t="shared" si="246"/>
        <v>13</v>
      </c>
      <c r="AW32" s="64">
        <f t="shared" si="247"/>
        <v>4</v>
      </c>
      <c r="AX32" s="65">
        <f t="shared" si="248"/>
        <v>1</v>
      </c>
      <c r="AY32" s="50" t="str">
        <f t="shared" si="249"/>
        <v/>
      </c>
      <c r="AZ32" s="50" t="str">
        <f t="shared" si="250"/>
        <v/>
      </c>
      <c r="BA32" s="50">
        <f t="shared" si="251"/>
        <v>1</v>
      </c>
      <c r="BB32" s="50" t="str">
        <f t="shared" si="252"/>
        <v/>
      </c>
      <c r="BC32" s="50" t="str">
        <f t="shared" si="253"/>
        <v/>
      </c>
      <c r="BD32" s="50" t="str">
        <f t="shared" si="254"/>
        <v/>
      </c>
      <c r="BE32" s="50" t="str">
        <f t="shared" si="255"/>
        <v/>
      </c>
      <c r="BF32" s="50">
        <f t="shared" si="256"/>
        <v>1</v>
      </c>
      <c r="BG32" s="50" t="str">
        <f t="shared" si="257"/>
        <v/>
      </c>
      <c r="BH32" s="50" t="str">
        <f t="shared" si="258"/>
        <v/>
      </c>
      <c r="BI32" s="50" t="str">
        <f t="shared" si="259"/>
        <v/>
      </c>
      <c r="BJ32" s="50" t="str">
        <f t="shared" si="260"/>
        <v/>
      </c>
      <c r="BK32" s="50" t="str">
        <f t="shared" si="261"/>
        <v/>
      </c>
      <c r="BL32" s="50" t="str">
        <f t="shared" si="262"/>
        <v/>
      </c>
      <c r="BM32" s="50">
        <f t="shared" si="263"/>
        <v>1</v>
      </c>
      <c r="BN32" s="50" t="str">
        <f t="shared" si="264"/>
        <v/>
      </c>
      <c r="BO32" s="50">
        <f t="shared" si="265"/>
        <v>2</v>
      </c>
      <c r="BP32" s="51" t="str">
        <f t="shared" si="266"/>
        <v/>
      </c>
      <c r="BQ32" s="50">
        <f t="shared" si="267"/>
        <v>1</v>
      </c>
      <c r="BR32" s="50">
        <f t="shared" si="268"/>
        <v>1</v>
      </c>
      <c r="BS32" s="50" t="str">
        <f t="shared" si="269"/>
        <v/>
      </c>
      <c r="BT32" s="50" t="str">
        <f t="shared" si="270"/>
        <v/>
      </c>
      <c r="BU32" s="50">
        <f t="shared" si="271"/>
        <v>2</v>
      </c>
      <c r="BV32" s="50">
        <f t="shared" si="272"/>
        <v>1</v>
      </c>
      <c r="BW32" s="50" t="str">
        <f t="shared" si="273"/>
        <v/>
      </c>
      <c r="BX32" s="50" t="str">
        <f t="shared" si="274"/>
        <v/>
      </c>
      <c r="BY32" s="50">
        <f t="shared" si="275"/>
        <v>4</v>
      </c>
      <c r="BZ32" s="50">
        <f t="shared" si="276"/>
        <v>1</v>
      </c>
      <c r="CA32" s="50" t="str">
        <f t="shared" si="277"/>
        <v/>
      </c>
      <c r="CB32" s="50">
        <f t="shared" si="278"/>
        <v>1</v>
      </c>
      <c r="CC32" s="50">
        <f t="shared" si="279"/>
        <v>2</v>
      </c>
      <c r="CD32" s="50">
        <f t="shared" si="280"/>
        <v>2</v>
      </c>
      <c r="CE32" s="50" t="str">
        <f t="shared" si="281"/>
        <v/>
      </c>
      <c r="CF32" s="50" t="str">
        <f t="shared" si="282"/>
        <v/>
      </c>
      <c r="CG32" s="50" t="str">
        <f t="shared" si="283"/>
        <v/>
      </c>
      <c r="CH32" s="50">
        <f t="shared" si="284"/>
        <v>1</v>
      </c>
      <c r="CI32" s="59" t="str">
        <f t="shared" si="285"/>
        <v/>
      </c>
      <c r="CJ32" s="50" t="str">
        <f t="shared" si="286"/>
        <v/>
      </c>
      <c r="CK32" s="50" t="str">
        <f t="shared" si="287"/>
        <v/>
      </c>
      <c r="CL32" s="50">
        <f t="shared" si="288"/>
        <v>1</v>
      </c>
      <c r="CM32" s="50" t="str">
        <f t="shared" si="289"/>
        <v/>
      </c>
      <c r="CN32" s="50" t="str">
        <f t="shared" si="290"/>
        <v/>
      </c>
      <c r="CO32" s="50">
        <f t="shared" si="291"/>
        <v>1</v>
      </c>
      <c r="CP32" s="50" t="str">
        <f t="shared" si="292"/>
        <v/>
      </c>
      <c r="CQ32" s="50" t="str">
        <f t="shared" si="293"/>
        <v/>
      </c>
      <c r="CR32" s="50" t="str">
        <f t="shared" si="294"/>
        <v/>
      </c>
      <c r="CS32" s="50">
        <f t="shared" si="295"/>
        <v>1</v>
      </c>
      <c r="CT32" s="50" t="str">
        <f t="shared" si="296"/>
        <v/>
      </c>
      <c r="CU32" s="50" t="str">
        <f t="shared" si="297"/>
        <v/>
      </c>
      <c r="CV32" s="50" t="str">
        <f t="shared" si="298"/>
        <v/>
      </c>
      <c r="CW32" s="50" t="str">
        <f t="shared" si="299"/>
        <v/>
      </c>
      <c r="CX32" s="50">
        <f t="shared" si="300"/>
        <v>1</v>
      </c>
      <c r="CY32" s="50" t="str">
        <f t="shared" si="301"/>
        <v/>
      </c>
      <c r="CZ32" s="50" t="str">
        <f t="shared" si="302"/>
        <v/>
      </c>
      <c r="DA32" s="66">
        <f t="shared" si="303"/>
        <v>5</v>
      </c>
      <c r="DB32" s="67">
        <f t="shared" si="304"/>
        <v>16</v>
      </c>
      <c r="DC32" s="68">
        <f t="shared" si="305"/>
        <v>4</v>
      </c>
      <c r="DD32" s="27"/>
    </row>
    <row r="33" spans="1:108" ht="24.95" customHeight="1">
      <c r="A33" s="14"/>
      <c r="B33" s="110">
        <v>3</v>
      </c>
      <c r="C33" s="192" t="s">
        <v>78</v>
      </c>
      <c r="D33" s="193"/>
      <c r="E33" s="54">
        <v>4</v>
      </c>
      <c r="F33" s="54">
        <v>6</v>
      </c>
      <c r="G33" s="54">
        <v>6</v>
      </c>
      <c r="H33" s="54">
        <v>8</v>
      </c>
      <c r="I33" s="54">
        <v>6</v>
      </c>
      <c r="J33" s="54">
        <v>9</v>
      </c>
      <c r="K33" s="54">
        <v>9</v>
      </c>
      <c r="L33" s="54">
        <v>4</v>
      </c>
      <c r="M33" s="54">
        <v>5</v>
      </c>
      <c r="N33" s="55">
        <f t="shared" si="222"/>
        <v>57</v>
      </c>
      <c r="O33" s="54">
        <v>5</v>
      </c>
      <c r="P33" s="54">
        <v>6</v>
      </c>
      <c r="Q33" s="54">
        <v>7</v>
      </c>
      <c r="R33" s="54">
        <v>7</v>
      </c>
      <c r="S33" s="54">
        <v>9</v>
      </c>
      <c r="T33" s="54">
        <v>6</v>
      </c>
      <c r="U33" s="54">
        <v>7</v>
      </c>
      <c r="V33" s="54">
        <v>5</v>
      </c>
      <c r="W33" s="54">
        <v>5</v>
      </c>
      <c r="X33" s="55">
        <f t="shared" si="223"/>
        <v>57</v>
      </c>
      <c r="Y33" s="55">
        <f t="shared" si="224"/>
        <v>114</v>
      </c>
      <c r="Z33" s="101"/>
      <c r="AA33" s="7">
        <f t="shared" si="225"/>
        <v>0</v>
      </c>
      <c r="AB33" s="7">
        <f t="shared" si="226"/>
        <v>2</v>
      </c>
      <c r="AC33" s="7">
        <f t="shared" si="227"/>
        <v>3</v>
      </c>
      <c r="AD33" s="7">
        <f t="shared" si="228"/>
        <v>3</v>
      </c>
      <c r="AE33" s="7">
        <f t="shared" si="229"/>
        <v>2</v>
      </c>
      <c r="AF33" s="7">
        <f t="shared" si="230"/>
        <v>5</v>
      </c>
      <c r="AG33" s="7">
        <f t="shared" si="231"/>
        <v>4</v>
      </c>
      <c r="AH33" s="7">
        <f t="shared" si="232"/>
        <v>1</v>
      </c>
      <c r="AI33" s="7">
        <f t="shared" si="233"/>
        <v>1</v>
      </c>
      <c r="AJ33" s="7">
        <f t="shared" si="234"/>
        <v>1</v>
      </c>
      <c r="AK33" s="7">
        <f t="shared" si="235"/>
        <v>1</v>
      </c>
      <c r="AL33" s="7">
        <f t="shared" si="236"/>
        <v>3</v>
      </c>
      <c r="AM33" s="7">
        <f t="shared" si="237"/>
        <v>3</v>
      </c>
      <c r="AN33" s="7">
        <f t="shared" si="238"/>
        <v>5</v>
      </c>
      <c r="AO33" s="7">
        <f t="shared" si="239"/>
        <v>3</v>
      </c>
      <c r="AP33" s="7">
        <f t="shared" si="240"/>
        <v>2</v>
      </c>
      <c r="AQ33" s="7">
        <f t="shared" si="241"/>
        <v>2</v>
      </c>
      <c r="AR33" s="7">
        <f t="shared" si="242"/>
        <v>1</v>
      </c>
      <c r="AS33" s="63">
        <f t="shared" si="243"/>
        <v>0</v>
      </c>
      <c r="AT33" s="64">
        <f t="shared" si="244"/>
        <v>0</v>
      </c>
      <c r="AU33" s="64">
        <f t="shared" si="245"/>
        <v>1</v>
      </c>
      <c r="AV33" s="64">
        <f t="shared" si="246"/>
        <v>5</v>
      </c>
      <c r="AW33" s="64">
        <f t="shared" si="247"/>
        <v>4</v>
      </c>
      <c r="AX33" s="65">
        <f t="shared" si="248"/>
        <v>8</v>
      </c>
      <c r="AY33" s="50" t="str">
        <f t="shared" si="249"/>
        <v/>
      </c>
      <c r="AZ33" s="50" t="str">
        <f t="shared" si="250"/>
        <v/>
      </c>
      <c r="BA33" s="50">
        <f t="shared" si="251"/>
        <v>3</v>
      </c>
      <c r="BB33" s="50" t="str">
        <f t="shared" si="252"/>
        <v/>
      </c>
      <c r="BC33" s="50" t="str">
        <f t="shared" si="253"/>
        <v/>
      </c>
      <c r="BD33" s="50" t="str">
        <f t="shared" si="254"/>
        <v/>
      </c>
      <c r="BE33" s="50" t="str">
        <f t="shared" si="255"/>
        <v/>
      </c>
      <c r="BF33" s="50">
        <f t="shared" si="256"/>
        <v>1</v>
      </c>
      <c r="BG33" s="50" t="str">
        <f t="shared" si="257"/>
        <v/>
      </c>
      <c r="BH33" s="50" t="str">
        <f t="shared" si="258"/>
        <v/>
      </c>
      <c r="BI33" s="50" t="str">
        <f t="shared" si="259"/>
        <v/>
      </c>
      <c r="BJ33" s="50" t="str">
        <f t="shared" si="260"/>
        <v/>
      </c>
      <c r="BK33" s="50" t="str">
        <f t="shared" si="261"/>
        <v/>
      </c>
      <c r="BL33" s="50" t="str">
        <f t="shared" si="262"/>
        <v/>
      </c>
      <c r="BM33" s="50">
        <f t="shared" si="263"/>
        <v>3</v>
      </c>
      <c r="BN33" s="50" t="str">
        <f t="shared" si="264"/>
        <v/>
      </c>
      <c r="BO33" s="50">
        <f t="shared" si="265"/>
        <v>2</v>
      </c>
      <c r="BP33" s="51" t="str">
        <f t="shared" si="266"/>
        <v/>
      </c>
      <c r="BQ33" s="50">
        <f t="shared" si="267"/>
        <v>0</v>
      </c>
      <c r="BR33" s="50">
        <f t="shared" si="268"/>
        <v>2</v>
      </c>
      <c r="BS33" s="50" t="str">
        <f t="shared" si="269"/>
        <v/>
      </c>
      <c r="BT33" s="50" t="str">
        <f t="shared" si="270"/>
        <v/>
      </c>
      <c r="BU33" s="50">
        <f t="shared" si="271"/>
        <v>2</v>
      </c>
      <c r="BV33" s="50">
        <f t="shared" si="272"/>
        <v>5</v>
      </c>
      <c r="BW33" s="50" t="str">
        <f t="shared" si="273"/>
        <v/>
      </c>
      <c r="BX33" s="50" t="str">
        <f t="shared" si="274"/>
        <v/>
      </c>
      <c r="BY33" s="50">
        <f t="shared" si="275"/>
        <v>1</v>
      </c>
      <c r="BZ33" s="50">
        <f t="shared" si="276"/>
        <v>1</v>
      </c>
      <c r="CA33" s="50" t="str">
        <f t="shared" si="277"/>
        <v/>
      </c>
      <c r="CB33" s="50">
        <f t="shared" si="278"/>
        <v>3</v>
      </c>
      <c r="CC33" s="50">
        <f t="shared" si="279"/>
        <v>3</v>
      </c>
      <c r="CD33" s="50">
        <f t="shared" si="280"/>
        <v>5</v>
      </c>
      <c r="CE33" s="50" t="str">
        <f t="shared" si="281"/>
        <v/>
      </c>
      <c r="CF33" s="50" t="str">
        <f t="shared" si="282"/>
        <v/>
      </c>
      <c r="CG33" s="50" t="str">
        <f t="shared" si="283"/>
        <v/>
      </c>
      <c r="CH33" s="50">
        <f t="shared" si="284"/>
        <v>1</v>
      </c>
      <c r="CI33" s="59" t="str">
        <f t="shared" si="285"/>
        <v/>
      </c>
      <c r="CJ33" s="50" t="str">
        <f t="shared" si="286"/>
        <v/>
      </c>
      <c r="CK33" s="50" t="str">
        <f t="shared" si="287"/>
        <v/>
      </c>
      <c r="CL33" s="50">
        <f t="shared" si="288"/>
        <v>3</v>
      </c>
      <c r="CM33" s="50" t="str">
        <f t="shared" si="289"/>
        <v/>
      </c>
      <c r="CN33" s="50" t="str">
        <f t="shared" si="290"/>
        <v/>
      </c>
      <c r="CO33" s="50">
        <f t="shared" si="291"/>
        <v>4</v>
      </c>
      <c r="CP33" s="50" t="str">
        <f t="shared" si="292"/>
        <v/>
      </c>
      <c r="CQ33" s="50" t="str">
        <f t="shared" si="293"/>
        <v/>
      </c>
      <c r="CR33" s="50" t="str">
        <f t="shared" si="294"/>
        <v/>
      </c>
      <c r="CS33" s="50">
        <f t="shared" si="295"/>
        <v>1</v>
      </c>
      <c r="CT33" s="50" t="str">
        <f t="shared" si="296"/>
        <v/>
      </c>
      <c r="CU33" s="50" t="str">
        <f t="shared" si="297"/>
        <v/>
      </c>
      <c r="CV33" s="50" t="str">
        <f t="shared" si="298"/>
        <v/>
      </c>
      <c r="CW33" s="50" t="str">
        <f t="shared" si="299"/>
        <v/>
      </c>
      <c r="CX33" s="50">
        <f t="shared" si="300"/>
        <v>2</v>
      </c>
      <c r="CY33" s="50" t="str">
        <f t="shared" si="301"/>
        <v/>
      </c>
      <c r="CZ33" s="50" t="str">
        <f t="shared" si="302"/>
        <v/>
      </c>
      <c r="DA33" s="66">
        <f t="shared" si="303"/>
        <v>9</v>
      </c>
      <c r="DB33" s="67">
        <f t="shared" si="304"/>
        <v>23</v>
      </c>
      <c r="DC33" s="68">
        <f t="shared" si="305"/>
        <v>10</v>
      </c>
      <c r="DD33" s="27"/>
    </row>
    <row r="34" spans="1:108" s="79" customFormat="1" ht="24.95" customHeight="1">
      <c r="A34" s="69"/>
      <c r="B34" s="111">
        <v>4</v>
      </c>
      <c r="C34" s="192" t="s">
        <v>89</v>
      </c>
      <c r="D34" s="193"/>
      <c r="E34" s="54">
        <v>7</v>
      </c>
      <c r="F34" s="54">
        <v>6</v>
      </c>
      <c r="G34" s="54">
        <v>4</v>
      </c>
      <c r="H34" s="54">
        <v>7</v>
      </c>
      <c r="I34" s="54">
        <v>6</v>
      </c>
      <c r="J34" s="54">
        <v>6</v>
      </c>
      <c r="K34" s="54">
        <v>5</v>
      </c>
      <c r="L34" s="54">
        <v>5</v>
      </c>
      <c r="M34" s="54">
        <v>7</v>
      </c>
      <c r="N34" s="55">
        <f t="shared" si="222"/>
        <v>53</v>
      </c>
      <c r="O34" s="54">
        <v>5</v>
      </c>
      <c r="P34" s="54">
        <v>6</v>
      </c>
      <c r="Q34" s="54">
        <v>7</v>
      </c>
      <c r="R34" s="54">
        <v>6</v>
      </c>
      <c r="S34" s="54">
        <v>7</v>
      </c>
      <c r="T34" s="54">
        <v>5</v>
      </c>
      <c r="U34" s="54">
        <v>6</v>
      </c>
      <c r="V34" s="54">
        <v>6</v>
      </c>
      <c r="W34" s="54">
        <v>8</v>
      </c>
      <c r="X34" s="71">
        <f t="shared" si="223"/>
        <v>56</v>
      </c>
      <c r="Y34" s="71">
        <f t="shared" si="224"/>
        <v>109</v>
      </c>
      <c r="Z34" s="103"/>
      <c r="AA34" s="7">
        <f t="shared" si="225"/>
        <v>3</v>
      </c>
      <c r="AB34" s="7">
        <f t="shared" si="226"/>
        <v>2</v>
      </c>
      <c r="AC34" s="7">
        <f t="shared" si="227"/>
        <v>1</v>
      </c>
      <c r="AD34" s="7">
        <f t="shared" si="228"/>
        <v>2</v>
      </c>
      <c r="AE34" s="7">
        <f t="shared" si="229"/>
        <v>2</v>
      </c>
      <c r="AF34" s="7">
        <f t="shared" si="230"/>
        <v>2</v>
      </c>
      <c r="AG34" s="7">
        <f t="shared" si="231"/>
        <v>0</v>
      </c>
      <c r="AH34" s="7">
        <f t="shared" si="232"/>
        <v>2</v>
      </c>
      <c r="AI34" s="7">
        <f t="shared" si="233"/>
        <v>3</v>
      </c>
      <c r="AJ34" s="7">
        <f t="shared" si="234"/>
        <v>1</v>
      </c>
      <c r="AK34" s="7">
        <f t="shared" si="235"/>
        <v>1</v>
      </c>
      <c r="AL34" s="7">
        <f t="shared" si="236"/>
        <v>3</v>
      </c>
      <c r="AM34" s="7">
        <f t="shared" si="237"/>
        <v>2</v>
      </c>
      <c r="AN34" s="7">
        <f t="shared" si="238"/>
        <v>3</v>
      </c>
      <c r="AO34" s="7">
        <f t="shared" si="239"/>
        <v>2</v>
      </c>
      <c r="AP34" s="7">
        <f t="shared" si="240"/>
        <v>1</v>
      </c>
      <c r="AQ34" s="7">
        <f t="shared" si="241"/>
        <v>3</v>
      </c>
      <c r="AR34" s="7">
        <f t="shared" si="242"/>
        <v>4</v>
      </c>
      <c r="AS34" s="72">
        <f t="shared" si="243"/>
        <v>0</v>
      </c>
      <c r="AT34" s="73">
        <f t="shared" si="244"/>
        <v>0</v>
      </c>
      <c r="AU34" s="73">
        <f t="shared" si="245"/>
        <v>1</v>
      </c>
      <c r="AV34" s="73">
        <f t="shared" si="246"/>
        <v>4</v>
      </c>
      <c r="AW34" s="73">
        <f t="shared" si="247"/>
        <v>7</v>
      </c>
      <c r="AX34" s="74">
        <f t="shared" si="248"/>
        <v>6</v>
      </c>
      <c r="AY34" s="50" t="str">
        <f t="shared" si="249"/>
        <v/>
      </c>
      <c r="AZ34" s="50" t="str">
        <f t="shared" si="250"/>
        <v/>
      </c>
      <c r="BA34" s="50">
        <f t="shared" si="251"/>
        <v>1</v>
      </c>
      <c r="BB34" s="50" t="str">
        <f t="shared" si="252"/>
        <v/>
      </c>
      <c r="BC34" s="50" t="str">
        <f t="shared" si="253"/>
        <v/>
      </c>
      <c r="BD34" s="50" t="str">
        <f t="shared" si="254"/>
        <v/>
      </c>
      <c r="BE34" s="50" t="str">
        <f t="shared" si="255"/>
        <v/>
      </c>
      <c r="BF34" s="50">
        <f t="shared" si="256"/>
        <v>2</v>
      </c>
      <c r="BG34" s="50" t="str">
        <f t="shared" si="257"/>
        <v/>
      </c>
      <c r="BH34" s="50" t="str">
        <f t="shared" si="258"/>
        <v/>
      </c>
      <c r="BI34" s="50" t="str">
        <f t="shared" si="259"/>
        <v/>
      </c>
      <c r="BJ34" s="50" t="str">
        <f t="shared" si="260"/>
        <v/>
      </c>
      <c r="BK34" s="50" t="str">
        <f t="shared" si="261"/>
        <v/>
      </c>
      <c r="BL34" s="50" t="str">
        <f t="shared" si="262"/>
        <v/>
      </c>
      <c r="BM34" s="50">
        <f t="shared" si="263"/>
        <v>2</v>
      </c>
      <c r="BN34" s="50" t="str">
        <f t="shared" si="264"/>
        <v/>
      </c>
      <c r="BO34" s="50">
        <f t="shared" si="265"/>
        <v>3</v>
      </c>
      <c r="BP34" s="51" t="str">
        <f t="shared" si="266"/>
        <v/>
      </c>
      <c r="BQ34" s="50">
        <f t="shared" si="267"/>
        <v>3</v>
      </c>
      <c r="BR34" s="50">
        <f t="shared" si="268"/>
        <v>2</v>
      </c>
      <c r="BS34" s="50" t="str">
        <f t="shared" si="269"/>
        <v/>
      </c>
      <c r="BT34" s="50" t="str">
        <f t="shared" si="270"/>
        <v/>
      </c>
      <c r="BU34" s="50">
        <f t="shared" si="271"/>
        <v>2</v>
      </c>
      <c r="BV34" s="50">
        <f t="shared" si="272"/>
        <v>2</v>
      </c>
      <c r="BW34" s="50" t="str">
        <f t="shared" si="273"/>
        <v/>
      </c>
      <c r="BX34" s="50" t="str">
        <f t="shared" si="274"/>
        <v/>
      </c>
      <c r="BY34" s="50">
        <f t="shared" si="275"/>
        <v>3</v>
      </c>
      <c r="BZ34" s="50">
        <f t="shared" si="276"/>
        <v>1</v>
      </c>
      <c r="CA34" s="50" t="str">
        <f t="shared" si="277"/>
        <v/>
      </c>
      <c r="CB34" s="50">
        <f t="shared" si="278"/>
        <v>3</v>
      </c>
      <c r="CC34" s="50">
        <f t="shared" si="279"/>
        <v>2</v>
      </c>
      <c r="CD34" s="50">
        <f t="shared" si="280"/>
        <v>3</v>
      </c>
      <c r="CE34" s="50" t="str">
        <f t="shared" si="281"/>
        <v/>
      </c>
      <c r="CF34" s="50" t="str">
        <f t="shared" si="282"/>
        <v/>
      </c>
      <c r="CG34" s="50" t="str">
        <f t="shared" si="283"/>
        <v/>
      </c>
      <c r="CH34" s="50">
        <f t="shared" si="284"/>
        <v>4</v>
      </c>
      <c r="CI34" s="59" t="str">
        <f t="shared" si="285"/>
        <v/>
      </c>
      <c r="CJ34" s="50" t="str">
        <f t="shared" si="286"/>
        <v/>
      </c>
      <c r="CK34" s="50" t="str">
        <f t="shared" si="287"/>
        <v/>
      </c>
      <c r="CL34" s="50">
        <f t="shared" si="288"/>
        <v>2</v>
      </c>
      <c r="CM34" s="50" t="str">
        <f t="shared" si="289"/>
        <v/>
      </c>
      <c r="CN34" s="50" t="str">
        <f t="shared" si="290"/>
        <v/>
      </c>
      <c r="CO34" s="50">
        <f t="shared" si="291"/>
        <v>0</v>
      </c>
      <c r="CP34" s="50" t="str">
        <f t="shared" si="292"/>
        <v/>
      </c>
      <c r="CQ34" s="50" t="str">
        <f t="shared" si="293"/>
        <v/>
      </c>
      <c r="CR34" s="50" t="str">
        <f t="shared" si="294"/>
        <v/>
      </c>
      <c r="CS34" s="50">
        <f t="shared" si="295"/>
        <v>1</v>
      </c>
      <c r="CT34" s="50" t="str">
        <f t="shared" si="296"/>
        <v/>
      </c>
      <c r="CU34" s="50" t="str">
        <f t="shared" si="297"/>
        <v/>
      </c>
      <c r="CV34" s="50" t="str">
        <f t="shared" si="298"/>
        <v/>
      </c>
      <c r="CW34" s="50" t="str">
        <f t="shared" si="299"/>
        <v/>
      </c>
      <c r="CX34" s="50">
        <f t="shared" si="300"/>
        <v>1</v>
      </c>
      <c r="CY34" s="50" t="str">
        <f t="shared" si="301"/>
        <v/>
      </c>
      <c r="CZ34" s="50" t="str">
        <f t="shared" si="302"/>
        <v/>
      </c>
      <c r="DA34" s="75">
        <f t="shared" si="303"/>
        <v>8</v>
      </c>
      <c r="DB34" s="76">
        <f t="shared" si="304"/>
        <v>25</v>
      </c>
      <c r="DC34" s="77">
        <f t="shared" si="305"/>
        <v>4</v>
      </c>
      <c r="DD34" s="78"/>
    </row>
    <row r="35" spans="1:108" s="79" customFormat="1" ht="24.95" customHeight="1" thickBot="1">
      <c r="A35" s="69"/>
      <c r="B35" s="111">
        <v>5</v>
      </c>
      <c r="C35" s="192" t="s">
        <v>90</v>
      </c>
      <c r="D35" s="193"/>
      <c r="E35" s="54">
        <v>8</v>
      </c>
      <c r="F35" s="54">
        <v>7</v>
      </c>
      <c r="G35" s="54">
        <v>4</v>
      </c>
      <c r="H35" s="54">
        <v>7</v>
      </c>
      <c r="I35" s="54">
        <v>6</v>
      </c>
      <c r="J35" s="54">
        <v>7</v>
      </c>
      <c r="K35" s="54">
        <v>7</v>
      </c>
      <c r="L35" s="54">
        <v>4</v>
      </c>
      <c r="M35" s="54">
        <v>9</v>
      </c>
      <c r="N35" s="55">
        <f t="shared" ref="N35" si="306">SUM(E35:M35)</f>
        <v>59</v>
      </c>
      <c r="O35" s="54">
        <v>5</v>
      </c>
      <c r="P35" s="54">
        <v>7</v>
      </c>
      <c r="Q35" s="54">
        <v>5</v>
      </c>
      <c r="R35" s="54">
        <v>6</v>
      </c>
      <c r="S35" s="54">
        <v>5</v>
      </c>
      <c r="T35" s="54">
        <v>4</v>
      </c>
      <c r="U35" s="54">
        <v>7</v>
      </c>
      <c r="V35" s="54">
        <v>6</v>
      </c>
      <c r="W35" s="54">
        <v>5</v>
      </c>
      <c r="X35" s="71">
        <f t="shared" ref="X35" si="307">SUM(O35:W35)</f>
        <v>50</v>
      </c>
      <c r="Y35" s="71">
        <f t="shared" ref="Y35" si="308">N35+X35</f>
        <v>109</v>
      </c>
      <c r="Z35" s="103"/>
      <c r="AA35" s="7">
        <f t="shared" ref="AA35" si="309">IF(E35="","",E35-E$4)</f>
        <v>4</v>
      </c>
      <c r="AB35" s="7">
        <f t="shared" ref="AB35" si="310">IF(F35="","",F35-F$4)</f>
        <v>3</v>
      </c>
      <c r="AC35" s="7">
        <f t="shared" ref="AC35" si="311">IF(G35="","",G35-G$4)</f>
        <v>1</v>
      </c>
      <c r="AD35" s="7">
        <f t="shared" ref="AD35" si="312">IF(H35="","",H35-H$4)</f>
        <v>2</v>
      </c>
      <c r="AE35" s="7">
        <f t="shared" ref="AE35" si="313">IF(I35="","",I35-I$4)</f>
        <v>2</v>
      </c>
      <c r="AF35" s="7">
        <f t="shared" ref="AF35" si="314">IF(J35="","",J35-J$4)</f>
        <v>3</v>
      </c>
      <c r="AG35" s="7">
        <f t="shared" ref="AG35" si="315">IF(K35="","",K35-K$4)</f>
        <v>2</v>
      </c>
      <c r="AH35" s="7">
        <f t="shared" ref="AH35" si="316">IF(L35="","",L35-L$4)</f>
        <v>1</v>
      </c>
      <c r="AI35" s="7">
        <f t="shared" ref="AI35" si="317">IF(M35="","",M35-M$4)</f>
        <v>5</v>
      </c>
      <c r="AJ35" s="7">
        <f t="shared" ref="AJ35" si="318">IF(O35="","",O35-O$4)</f>
        <v>1</v>
      </c>
      <c r="AK35" s="7">
        <f t="shared" ref="AK35" si="319">IF(P35="","",P35-P$4)</f>
        <v>2</v>
      </c>
      <c r="AL35" s="7">
        <f t="shared" ref="AL35" si="320">IF(Q35="","",Q35-Q$4)</f>
        <v>1</v>
      </c>
      <c r="AM35" s="7">
        <f t="shared" ref="AM35" si="321">IF(R35="","",R35-R$4)</f>
        <v>2</v>
      </c>
      <c r="AN35" s="7">
        <f t="shared" ref="AN35" si="322">IF(S35="","",S35-S$4)</f>
        <v>1</v>
      </c>
      <c r="AO35" s="7">
        <f t="shared" ref="AO35" si="323">IF(T35="","",T35-T$4)</f>
        <v>1</v>
      </c>
      <c r="AP35" s="7">
        <f t="shared" ref="AP35" si="324">IF(U35="","",U35-U$4)</f>
        <v>2</v>
      </c>
      <c r="AQ35" s="7">
        <f t="shared" ref="AQ35" si="325">IF(V35="","",V35-V$4)</f>
        <v>3</v>
      </c>
      <c r="AR35" s="7">
        <f t="shared" ref="AR35" si="326">IF(W35="","",W35-W$4)</f>
        <v>1</v>
      </c>
      <c r="AS35" s="72">
        <f t="shared" si="243"/>
        <v>0</v>
      </c>
      <c r="AT35" s="73">
        <f t="shared" si="244"/>
        <v>0</v>
      </c>
      <c r="AU35" s="73">
        <f t="shared" si="245"/>
        <v>0</v>
      </c>
      <c r="AV35" s="73">
        <f t="shared" si="246"/>
        <v>7</v>
      </c>
      <c r="AW35" s="73">
        <f t="shared" si="247"/>
        <v>6</v>
      </c>
      <c r="AX35" s="74">
        <f t="shared" si="248"/>
        <v>5</v>
      </c>
      <c r="AY35" s="50" t="str">
        <f t="shared" ref="AY35" si="327">IF(AA$4=3,AA35,"")</f>
        <v/>
      </c>
      <c r="AZ35" s="50" t="str">
        <f t="shared" ref="AZ35" si="328">IF(AB$4=3,AB35,"")</f>
        <v/>
      </c>
      <c r="BA35" s="50">
        <f t="shared" ref="BA35" si="329">IF(AC$4=3,AC35,"")</f>
        <v>1</v>
      </c>
      <c r="BB35" s="50" t="str">
        <f t="shared" ref="BB35" si="330">IF(AD$4=3,AD35,"")</f>
        <v/>
      </c>
      <c r="BC35" s="50" t="str">
        <f t="shared" ref="BC35" si="331">IF(AE$4=3,AE35,"")</f>
        <v/>
      </c>
      <c r="BD35" s="50" t="str">
        <f t="shared" ref="BD35" si="332">IF(AF$4=3,AF35,"")</f>
        <v/>
      </c>
      <c r="BE35" s="50" t="str">
        <f t="shared" ref="BE35" si="333">IF(AG$4=3,AG35,"")</f>
        <v/>
      </c>
      <c r="BF35" s="50">
        <f t="shared" ref="BF35" si="334">IF(AH$4=3,AH35,"")</f>
        <v>1</v>
      </c>
      <c r="BG35" s="50" t="str">
        <f t="shared" ref="BG35" si="335">IF(AI$4=3,AI35,"")</f>
        <v/>
      </c>
      <c r="BH35" s="50" t="str">
        <f t="shared" ref="BH35" si="336">IF(AJ$4=3,AJ35,"")</f>
        <v/>
      </c>
      <c r="BI35" s="50" t="str">
        <f t="shared" ref="BI35" si="337">IF(AK$4=3,AK35,"")</f>
        <v/>
      </c>
      <c r="BJ35" s="50" t="str">
        <f t="shared" ref="BJ35" si="338">IF(AL$4=3,AL35,"")</f>
        <v/>
      </c>
      <c r="BK35" s="50" t="str">
        <f t="shared" ref="BK35" si="339">IF(AM$4=3,AM35,"")</f>
        <v/>
      </c>
      <c r="BL35" s="50" t="str">
        <f t="shared" ref="BL35" si="340">IF(AN$4=3,AN35,"")</f>
        <v/>
      </c>
      <c r="BM35" s="50">
        <f t="shared" ref="BM35" si="341">IF(AO$4=3,AO35,"")</f>
        <v>1</v>
      </c>
      <c r="BN35" s="50" t="str">
        <f t="shared" ref="BN35" si="342">IF(AP$4=3,AP35,"")</f>
        <v/>
      </c>
      <c r="BO35" s="50">
        <f t="shared" ref="BO35" si="343">IF(AQ$4=3,AQ35,"")</f>
        <v>3</v>
      </c>
      <c r="BP35" s="51" t="str">
        <f t="shared" ref="BP35" si="344">IF(AR$4=3,AR35,"")</f>
        <v/>
      </c>
      <c r="BQ35" s="50">
        <f t="shared" ref="BQ35" si="345">IF(AA$4=4,AA35,"")</f>
        <v>4</v>
      </c>
      <c r="BR35" s="50">
        <f t="shared" ref="BR35" si="346">IF(AB$4=4,AB35,"")</f>
        <v>3</v>
      </c>
      <c r="BS35" s="50" t="str">
        <f t="shared" ref="BS35" si="347">IF(AC$4=4,AC35,"")</f>
        <v/>
      </c>
      <c r="BT35" s="50" t="str">
        <f t="shared" ref="BT35" si="348">IF(AD$4=4,AD35,"")</f>
        <v/>
      </c>
      <c r="BU35" s="50">
        <f t="shared" ref="BU35" si="349">IF(AE$4=4,AE35,"")</f>
        <v>2</v>
      </c>
      <c r="BV35" s="50">
        <f t="shared" ref="BV35" si="350">IF(AF$4=4,AF35,"")</f>
        <v>3</v>
      </c>
      <c r="BW35" s="50" t="str">
        <f t="shared" ref="BW35" si="351">IF(AG$4=4,AG35,"")</f>
        <v/>
      </c>
      <c r="BX35" s="50" t="str">
        <f t="shared" ref="BX35" si="352">IF(AH$4=4,AH35,"")</f>
        <v/>
      </c>
      <c r="BY35" s="50">
        <f t="shared" ref="BY35" si="353">IF(AI$4=4,AI35,"")</f>
        <v>5</v>
      </c>
      <c r="BZ35" s="50">
        <f t="shared" ref="BZ35" si="354">IF(AJ$4=4,AJ35,"")</f>
        <v>1</v>
      </c>
      <c r="CA35" s="50" t="str">
        <f t="shared" ref="CA35" si="355">IF(AK$4=4,AK35,"")</f>
        <v/>
      </c>
      <c r="CB35" s="50">
        <f t="shared" ref="CB35" si="356">IF(AL$4=4,AL35,"")</f>
        <v>1</v>
      </c>
      <c r="CC35" s="50">
        <f t="shared" ref="CC35" si="357">IF(AM$4=4,AM35,"")</f>
        <v>2</v>
      </c>
      <c r="CD35" s="50">
        <f t="shared" ref="CD35" si="358">IF(AN$4=4,AN35,"")</f>
        <v>1</v>
      </c>
      <c r="CE35" s="50" t="str">
        <f t="shared" ref="CE35" si="359">IF(AO$4=4,AO35,"")</f>
        <v/>
      </c>
      <c r="CF35" s="50" t="str">
        <f t="shared" ref="CF35" si="360">IF(AP$4=4,AP35,"")</f>
        <v/>
      </c>
      <c r="CG35" s="50" t="str">
        <f t="shared" ref="CG35" si="361">IF(AQ$4=4,AQ35,"")</f>
        <v/>
      </c>
      <c r="CH35" s="50">
        <f t="shared" ref="CH35" si="362">IF(AR$4=4,AR35,"")</f>
        <v>1</v>
      </c>
      <c r="CI35" s="59" t="str">
        <f t="shared" ref="CI35" si="363">IF(AA$4=5,AA35,"")</f>
        <v/>
      </c>
      <c r="CJ35" s="50" t="str">
        <f t="shared" ref="CJ35" si="364">IF(AB$4=5,AB35,"")</f>
        <v/>
      </c>
      <c r="CK35" s="50" t="str">
        <f t="shared" ref="CK35" si="365">IF(AC$4=5,AC35,"")</f>
        <v/>
      </c>
      <c r="CL35" s="50">
        <f t="shared" ref="CL35" si="366">IF(AD$4=5,AD35,"")</f>
        <v>2</v>
      </c>
      <c r="CM35" s="50" t="str">
        <f t="shared" ref="CM35" si="367">IF(AE$4=5,AE35,"")</f>
        <v/>
      </c>
      <c r="CN35" s="50" t="str">
        <f t="shared" ref="CN35" si="368">IF(AF$4=5,AF35,"")</f>
        <v/>
      </c>
      <c r="CO35" s="50">
        <f t="shared" ref="CO35" si="369">IF(AG$4=5,AG35,"")</f>
        <v>2</v>
      </c>
      <c r="CP35" s="50" t="str">
        <f t="shared" ref="CP35" si="370">IF(AH$4=5,AH35,"")</f>
        <v/>
      </c>
      <c r="CQ35" s="50" t="str">
        <f t="shared" ref="CQ35" si="371">IF(AI$4=5,AI35,"")</f>
        <v/>
      </c>
      <c r="CR35" s="50" t="str">
        <f t="shared" ref="CR35" si="372">IF(AJ$4=5,AJ35,"")</f>
        <v/>
      </c>
      <c r="CS35" s="50">
        <f t="shared" ref="CS35" si="373">IF(AK$4=5,AK35,"")</f>
        <v>2</v>
      </c>
      <c r="CT35" s="50" t="str">
        <f t="shared" ref="CT35" si="374">IF(AL$4=5,AL35,"")</f>
        <v/>
      </c>
      <c r="CU35" s="50" t="str">
        <f t="shared" ref="CU35" si="375">IF(AM$4=5,AM35,"")</f>
        <v/>
      </c>
      <c r="CV35" s="50" t="str">
        <f t="shared" ref="CV35" si="376">IF(AN$4=5,AN35,"")</f>
        <v/>
      </c>
      <c r="CW35" s="50" t="str">
        <f t="shared" ref="CW35" si="377">IF(AO$4=5,AO35,"")</f>
        <v/>
      </c>
      <c r="CX35" s="50">
        <f t="shared" ref="CX35" si="378">IF(AP$4=5,AP35,"")</f>
        <v>2</v>
      </c>
      <c r="CY35" s="50" t="str">
        <f t="shared" ref="CY35" si="379">IF(AQ$4=5,AQ35,"")</f>
        <v/>
      </c>
      <c r="CZ35" s="50" t="str">
        <f t="shared" ref="CZ35" si="380">IF(AR$4=5,AR35,"")</f>
        <v/>
      </c>
      <c r="DA35" s="75">
        <f t="shared" ref="DA35" si="381">SUM(AY35:BP35)</f>
        <v>6</v>
      </c>
      <c r="DB35" s="76">
        <f t="shared" ref="DB35" si="382">SUM(BQ35:CH35)</f>
        <v>23</v>
      </c>
      <c r="DC35" s="77">
        <f t="shared" ref="DC35" si="383">SUM(CI35:CZ35)</f>
        <v>8</v>
      </c>
      <c r="DD35" s="78"/>
    </row>
    <row r="36" spans="1:108" ht="12.75" customHeight="1">
      <c r="A36" s="14"/>
      <c r="B36" s="80"/>
      <c r="C36" s="80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Q36" s="82"/>
      <c r="R36" s="82"/>
      <c r="S36" s="82"/>
      <c r="T36" s="82"/>
      <c r="U36" s="82"/>
      <c r="V36" s="82"/>
      <c r="W36" s="82"/>
      <c r="X36" s="194">
        <f>SUM(Y31:Y35)-MAX(Y31:Y35)</f>
        <v>416</v>
      </c>
      <c r="Y36" s="195"/>
      <c r="Z36" s="101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200">
        <f>SUM(AS31:AS35)</f>
        <v>0</v>
      </c>
      <c r="AT36" s="202">
        <f t="shared" ref="AT36" si="384">SUM(AT31:AT35)</f>
        <v>1</v>
      </c>
      <c r="AU36" s="202">
        <f t="shared" ref="AU36" si="385">SUM(AU31:AU35)</f>
        <v>5</v>
      </c>
      <c r="AV36" s="202">
        <f t="shared" ref="AV36" si="386">SUM(AV31:AV35)</f>
        <v>34</v>
      </c>
      <c r="AW36" s="202">
        <f t="shared" ref="AW36" si="387">SUM(AW31:AW35)</f>
        <v>24</v>
      </c>
      <c r="AX36" s="206">
        <f t="shared" ref="AX36" si="388">SUM(AX31:AX35)</f>
        <v>26</v>
      </c>
      <c r="AY36" s="50">
        <f t="shared" ref="AY36" si="389">SUM(AY31:AY35)</f>
        <v>0</v>
      </c>
      <c r="AZ36" s="50">
        <f t="shared" ref="AZ36" si="390">SUM(AZ31:AZ35)</f>
        <v>0</v>
      </c>
      <c r="BA36" s="50">
        <f t="shared" ref="BA36" si="391">SUM(BA31:BA35)</f>
        <v>9</v>
      </c>
      <c r="BB36" s="50">
        <f t="shared" ref="BB36" si="392">SUM(BB31:BB35)</f>
        <v>0</v>
      </c>
      <c r="BC36" s="50">
        <f t="shared" ref="BC36" si="393">SUM(BC31:BC35)</f>
        <v>0</v>
      </c>
      <c r="BD36" s="50">
        <f t="shared" ref="BD36" si="394">SUM(BD31:BD35)</f>
        <v>0</v>
      </c>
      <c r="BE36" s="50">
        <f t="shared" ref="BE36" si="395">SUM(BE31:BE35)</f>
        <v>0</v>
      </c>
      <c r="BF36" s="50">
        <f t="shared" ref="BF36" si="396">SUM(BF31:BF35)</f>
        <v>5</v>
      </c>
      <c r="BG36" s="50">
        <f t="shared" ref="BG36" si="397">SUM(BG31:BG35)</f>
        <v>0</v>
      </c>
      <c r="BH36" s="50">
        <f t="shared" ref="BH36" si="398">SUM(BH31:BH35)</f>
        <v>0</v>
      </c>
      <c r="BI36" s="50">
        <f t="shared" ref="BI36" si="399">SUM(BI31:BI35)</f>
        <v>0</v>
      </c>
      <c r="BJ36" s="50">
        <f t="shared" ref="BJ36" si="400">SUM(BJ31:BJ35)</f>
        <v>0</v>
      </c>
      <c r="BK36" s="50">
        <f t="shared" ref="BK36" si="401">SUM(BK31:BK35)</f>
        <v>0</v>
      </c>
      <c r="BL36" s="50">
        <f t="shared" ref="BL36" si="402">SUM(BL31:BL35)</f>
        <v>0</v>
      </c>
      <c r="BM36" s="50">
        <f t="shared" ref="BM36" si="403">SUM(BM31:BM35)</f>
        <v>8</v>
      </c>
      <c r="BN36" s="50">
        <f t="shared" ref="BN36" si="404">SUM(BN31:BN35)</f>
        <v>0</v>
      </c>
      <c r="BO36" s="50">
        <f t="shared" ref="BO36" si="405">SUM(BO31:BO35)</f>
        <v>9</v>
      </c>
      <c r="BP36" s="51">
        <f t="shared" ref="BP36" si="406">SUM(BP31:BP35)</f>
        <v>0</v>
      </c>
      <c r="BQ36" s="50">
        <f t="shared" ref="BQ36" si="407">SUM(BQ31:BQ35)</f>
        <v>10</v>
      </c>
      <c r="BR36" s="50">
        <f t="shared" ref="BR36" si="408">SUM(BR31:BR35)</f>
        <v>9</v>
      </c>
      <c r="BS36" s="50">
        <f t="shared" ref="BS36" si="409">SUM(BS31:BS35)</f>
        <v>0</v>
      </c>
      <c r="BT36" s="50">
        <f t="shared" ref="BT36" si="410">SUM(BT31:BT35)</f>
        <v>0</v>
      </c>
      <c r="BU36" s="50">
        <f t="shared" ref="BU36" si="411">SUM(BU31:BU35)</f>
        <v>10</v>
      </c>
      <c r="BV36" s="50">
        <f t="shared" ref="BV36" si="412">SUM(BV31:BV35)</f>
        <v>11</v>
      </c>
      <c r="BW36" s="50">
        <f t="shared" ref="BW36" si="413">SUM(BW31:BW35)</f>
        <v>0</v>
      </c>
      <c r="BX36" s="50">
        <f t="shared" ref="BX36" si="414">SUM(BX31:BX35)</f>
        <v>0</v>
      </c>
      <c r="BY36" s="50">
        <f t="shared" ref="BY36" si="415">SUM(BY31:BY35)</f>
        <v>16</v>
      </c>
      <c r="BZ36" s="50">
        <f t="shared" ref="BZ36" si="416">SUM(BZ31:BZ35)</f>
        <v>5</v>
      </c>
      <c r="CA36" s="50">
        <f t="shared" ref="CA36" si="417">SUM(CA31:CA35)</f>
        <v>0</v>
      </c>
      <c r="CB36" s="50">
        <f t="shared" ref="CB36" si="418">SUM(CB31:CB35)</f>
        <v>11</v>
      </c>
      <c r="CC36" s="50">
        <f t="shared" ref="CC36" si="419">SUM(CC31:CC35)</f>
        <v>11</v>
      </c>
      <c r="CD36" s="50">
        <f t="shared" ref="CD36" si="420">SUM(CD31:CD35)</f>
        <v>15</v>
      </c>
      <c r="CE36" s="50">
        <f t="shared" ref="CE36" si="421">SUM(CE31:CE35)</f>
        <v>0</v>
      </c>
      <c r="CF36" s="50">
        <f t="shared" ref="CF36" si="422">SUM(CF31:CF35)</f>
        <v>0</v>
      </c>
      <c r="CG36" s="50">
        <f t="shared" ref="CG36" si="423">SUM(CG31:CG35)</f>
        <v>0</v>
      </c>
      <c r="CH36" s="50">
        <f t="shared" ref="CH36" si="424">SUM(CH31:CH35)</f>
        <v>8</v>
      </c>
      <c r="CI36" s="59">
        <f t="shared" ref="CI36" si="425">SUM(CI31:CI35)</f>
        <v>0</v>
      </c>
      <c r="CJ36" s="50">
        <f t="shared" ref="CJ36" si="426">SUM(CJ31:CJ35)</f>
        <v>0</v>
      </c>
      <c r="CK36" s="50">
        <f t="shared" ref="CK36" si="427">SUM(CK31:CK35)</f>
        <v>0</v>
      </c>
      <c r="CL36" s="50">
        <f t="shared" ref="CL36" si="428">SUM(CL31:CL35)</f>
        <v>8</v>
      </c>
      <c r="CM36" s="50">
        <f t="shared" ref="CM36" si="429">SUM(CM31:CM35)</f>
        <v>0</v>
      </c>
      <c r="CN36" s="50">
        <f t="shared" ref="CN36" si="430">SUM(CN31:CN35)</f>
        <v>0</v>
      </c>
      <c r="CO36" s="50">
        <f t="shared" ref="CO36" si="431">SUM(CO31:CO35)</f>
        <v>10</v>
      </c>
      <c r="CP36" s="50">
        <f t="shared" ref="CP36" si="432">SUM(CP31:CP35)</f>
        <v>0</v>
      </c>
      <c r="CQ36" s="50">
        <f t="shared" ref="CQ36" si="433">SUM(CQ31:CQ35)</f>
        <v>0</v>
      </c>
      <c r="CR36" s="50">
        <f t="shared" ref="CR36" si="434">SUM(CR31:CR35)</f>
        <v>0</v>
      </c>
      <c r="CS36" s="50">
        <f t="shared" ref="CS36" si="435">SUM(CS31:CS35)</f>
        <v>6</v>
      </c>
      <c r="CT36" s="50">
        <f t="shared" ref="CT36" si="436">SUM(CT31:CT35)</f>
        <v>0</v>
      </c>
      <c r="CU36" s="50">
        <f t="shared" ref="CU36" si="437">SUM(CU31:CU35)</f>
        <v>0</v>
      </c>
      <c r="CV36" s="50">
        <f t="shared" ref="CV36" si="438">SUM(CV31:CV35)</f>
        <v>0</v>
      </c>
      <c r="CW36" s="50">
        <f t="shared" ref="CW36" si="439">SUM(CW31:CW35)</f>
        <v>0</v>
      </c>
      <c r="CX36" s="50">
        <f t="shared" ref="CX36" si="440">SUM(CX31:CX35)</f>
        <v>9</v>
      </c>
      <c r="CY36" s="50">
        <f t="shared" ref="CY36" si="441">SUM(CY31:CY35)</f>
        <v>0</v>
      </c>
      <c r="CZ36" s="50">
        <f t="shared" ref="CZ36" si="442">SUM(CZ31:CZ35)</f>
        <v>0</v>
      </c>
      <c r="DA36" s="208">
        <f t="shared" ref="DA36" si="443">SUM(DA31:DA35)</f>
        <v>31</v>
      </c>
      <c r="DB36" s="188">
        <f t="shared" ref="DB36" si="444">SUM(DB31:DB35)</f>
        <v>106</v>
      </c>
      <c r="DC36" s="190">
        <f t="shared" ref="DC36" si="445">SUM(DC31:DC35)</f>
        <v>33</v>
      </c>
      <c r="DD36" s="27"/>
    </row>
    <row r="37" spans="1:108" ht="12.75" customHeight="1" thickBot="1">
      <c r="A37" s="14"/>
      <c r="B37" s="80"/>
      <c r="C37" s="80"/>
      <c r="D37" s="8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  <c r="Q37" s="82"/>
      <c r="R37" s="82"/>
      <c r="S37" s="82"/>
      <c r="T37" s="82"/>
      <c r="U37" s="82"/>
      <c r="V37" s="82"/>
      <c r="W37" s="82"/>
      <c r="X37" s="196"/>
      <c r="Y37" s="197"/>
      <c r="Z37" s="10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01"/>
      <c r="AT37" s="203"/>
      <c r="AU37" s="203"/>
      <c r="AV37" s="203"/>
      <c r="AW37" s="203"/>
      <c r="AX37" s="207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1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9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209"/>
      <c r="DB37" s="189"/>
      <c r="DC37" s="191"/>
      <c r="DD37" s="27"/>
    </row>
    <row r="38" spans="1:108" ht="13.5" customHeight="1" thickBot="1">
      <c r="A38" s="14"/>
      <c r="B38" s="80"/>
      <c r="C38" s="80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  <c r="Q38" s="82"/>
      <c r="R38" s="82"/>
      <c r="S38" s="82"/>
      <c r="T38" s="82"/>
      <c r="U38" s="82"/>
      <c r="V38" s="82"/>
      <c r="W38" s="82"/>
      <c r="X38" s="198"/>
      <c r="Y38" s="199"/>
      <c r="Z38" s="10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22"/>
      <c r="AT38" s="23"/>
      <c r="AU38" s="23"/>
      <c r="AV38" s="23"/>
      <c r="AW38" s="23"/>
      <c r="AX38" s="23"/>
      <c r="AY38" s="24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6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4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6"/>
      <c r="DA38" s="23"/>
      <c r="DB38" s="23"/>
      <c r="DC38" s="23"/>
      <c r="DD38" s="27"/>
    </row>
    <row r="39" spans="1:108">
      <c r="A39" s="28"/>
      <c r="B39" s="83"/>
      <c r="C39" s="99" t="str">
        <f>C29</f>
        <v>SHEBOYGAN LUTHERAN</v>
      </c>
      <c r="D39" s="99" t="str">
        <f>C29</f>
        <v>SHEBOYGAN LUTHERAN</v>
      </c>
      <c r="E39" s="98">
        <f>SUM(E31:E35)-MAX(E31:E35)</f>
        <v>22</v>
      </c>
      <c r="F39" s="98">
        <f t="shared" ref="F39:Y39" si="446">SUM(F31:F35)-MAX(F31:F35)</f>
        <v>22</v>
      </c>
      <c r="G39" s="98">
        <f t="shared" si="446"/>
        <v>18</v>
      </c>
      <c r="H39" s="98">
        <f t="shared" si="446"/>
        <v>25</v>
      </c>
      <c r="I39" s="98">
        <f t="shared" si="446"/>
        <v>24</v>
      </c>
      <c r="J39" s="98">
        <f t="shared" si="446"/>
        <v>22</v>
      </c>
      <c r="K39" s="98">
        <f t="shared" si="446"/>
        <v>26</v>
      </c>
      <c r="L39" s="98">
        <f t="shared" si="446"/>
        <v>15</v>
      </c>
      <c r="M39" s="98">
        <f t="shared" si="446"/>
        <v>27</v>
      </c>
      <c r="N39" s="98">
        <f t="shared" si="446"/>
        <v>209</v>
      </c>
      <c r="O39" s="98">
        <f t="shared" si="446"/>
        <v>20</v>
      </c>
      <c r="P39" s="98">
        <f t="shared" si="446"/>
        <v>24</v>
      </c>
      <c r="Q39" s="98">
        <f t="shared" si="446"/>
        <v>24</v>
      </c>
      <c r="R39" s="98">
        <f t="shared" si="446"/>
        <v>24</v>
      </c>
      <c r="S39" s="98">
        <f t="shared" si="446"/>
        <v>26</v>
      </c>
      <c r="T39" s="98">
        <f t="shared" si="446"/>
        <v>17</v>
      </c>
      <c r="U39" s="98">
        <f t="shared" si="446"/>
        <v>26</v>
      </c>
      <c r="V39" s="98">
        <f t="shared" si="446"/>
        <v>18</v>
      </c>
      <c r="W39" s="98">
        <f t="shared" si="446"/>
        <v>20</v>
      </c>
      <c r="X39" s="98">
        <f t="shared" si="446"/>
        <v>205</v>
      </c>
      <c r="Y39" s="98">
        <f t="shared" si="446"/>
        <v>416</v>
      </c>
      <c r="Z39" s="104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2"/>
      <c r="AT39" s="23"/>
      <c r="AU39" s="23"/>
      <c r="AV39" s="23"/>
      <c r="AW39" s="23"/>
      <c r="AX39" s="23"/>
      <c r="AY39" s="24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6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4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6"/>
      <c r="DA39" s="23"/>
      <c r="DB39" s="23"/>
      <c r="DC39" s="23"/>
      <c r="DD39" s="27"/>
    </row>
    <row r="40" spans="1:108">
      <c r="A40" s="14"/>
      <c r="B40" s="35"/>
      <c r="C40" s="36"/>
      <c r="D40" s="37" t="s">
        <v>7</v>
      </c>
      <c r="E40" s="42">
        <f t="shared" ref="E40:T40" si="447">E$4</f>
        <v>4</v>
      </c>
      <c r="F40" s="42">
        <f t="shared" si="447"/>
        <v>4</v>
      </c>
      <c r="G40" s="42">
        <f t="shared" si="447"/>
        <v>3</v>
      </c>
      <c r="H40" s="42">
        <f t="shared" si="447"/>
        <v>5</v>
      </c>
      <c r="I40" s="42">
        <f t="shared" si="447"/>
        <v>4</v>
      </c>
      <c r="J40" s="42">
        <f t="shared" si="447"/>
        <v>4</v>
      </c>
      <c r="K40" s="42">
        <f t="shared" si="447"/>
        <v>5</v>
      </c>
      <c r="L40" s="42">
        <f t="shared" si="447"/>
        <v>3</v>
      </c>
      <c r="M40" s="42">
        <f t="shared" si="447"/>
        <v>4</v>
      </c>
      <c r="N40" s="42">
        <f t="shared" si="447"/>
        <v>36</v>
      </c>
      <c r="O40" s="42">
        <f t="shared" si="447"/>
        <v>4</v>
      </c>
      <c r="P40" s="42">
        <f t="shared" si="447"/>
        <v>5</v>
      </c>
      <c r="Q40" s="42">
        <f t="shared" si="447"/>
        <v>4</v>
      </c>
      <c r="R40" s="42">
        <f t="shared" si="447"/>
        <v>4</v>
      </c>
      <c r="S40" s="42">
        <f t="shared" si="447"/>
        <v>4</v>
      </c>
      <c r="T40" s="42">
        <f t="shared" si="447"/>
        <v>3</v>
      </c>
      <c r="U40" s="42">
        <f t="shared" ref="U40:Y40" si="448">U$4</f>
        <v>5</v>
      </c>
      <c r="V40" s="42">
        <f t="shared" si="448"/>
        <v>3</v>
      </c>
      <c r="W40" s="42">
        <f t="shared" si="448"/>
        <v>4</v>
      </c>
      <c r="X40" s="42">
        <f t="shared" si="448"/>
        <v>36</v>
      </c>
      <c r="Y40" s="42">
        <f t="shared" si="448"/>
        <v>72</v>
      </c>
      <c r="Z40" s="101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22"/>
      <c r="AT40" s="23"/>
      <c r="AU40" s="23"/>
      <c r="AV40" s="23"/>
      <c r="AW40" s="23"/>
      <c r="AX40" s="23"/>
      <c r="AY40" s="24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6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4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6"/>
      <c r="DA40" s="23"/>
      <c r="DB40" s="23"/>
      <c r="DC40" s="23"/>
      <c r="DD40" s="27"/>
    </row>
    <row r="41" spans="1:108" ht="19.5" thickBot="1">
      <c r="A41" s="14"/>
      <c r="B41" s="39" t="s">
        <v>8</v>
      </c>
      <c r="C41" s="40" t="s">
        <v>40</v>
      </c>
      <c r="D41" s="41" t="s">
        <v>9</v>
      </c>
      <c r="E41" s="42" t="str">
        <f t="shared" ref="E41:T41" si="449">E$5</f>
        <v>349/335</v>
      </c>
      <c r="F41" s="42" t="str">
        <f t="shared" si="449"/>
        <v>375/285</v>
      </c>
      <c r="G41" s="42" t="str">
        <f t="shared" si="449"/>
        <v>158/142</v>
      </c>
      <c r="H41" s="42" t="str">
        <f t="shared" si="449"/>
        <v>516/473</v>
      </c>
      <c r="I41" s="42" t="str">
        <f t="shared" si="449"/>
        <v>362/340</v>
      </c>
      <c r="J41" s="42" t="str">
        <f t="shared" si="449"/>
        <v>439/349</v>
      </c>
      <c r="K41" s="42" t="str">
        <f t="shared" si="449"/>
        <v>494/475</v>
      </c>
      <c r="L41" s="42" t="str">
        <f t="shared" si="449"/>
        <v>176/150</v>
      </c>
      <c r="M41" s="42" t="str">
        <f t="shared" si="449"/>
        <v>432/370</v>
      </c>
      <c r="N41" s="42" t="str">
        <f t="shared" si="449"/>
        <v>3301/2919</v>
      </c>
      <c r="O41" s="42" t="str">
        <f t="shared" si="449"/>
        <v>335/320</v>
      </c>
      <c r="P41" s="42" t="str">
        <f t="shared" si="449"/>
        <v>495/460</v>
      </c>
      <c r="Q41" s="42" t="str">
        <f t="shared" si="449"/>
        <v>407/330</v>
      </c>
      <c r="R41" s="42" t="str">
        <f t="shared" si="449"/>
        <v>335/313</v>
      </c>
      <c r="S41" s="42" t="str">
        <f t="shared" si="449"/>
        <v>405/376</v>
      </c>
      <c r="T41" s="42" t="str">
        <f t="shared" si="449"/>
        <v>189/135</v>
      </c>
      <c r="U41" s="42" t="str">
        <f t="shared" ref="U41:Y41" si="450">U$5</f>
        <v>540/430</v>
      </c>
      <c r="V41" s="42" t="str">
        <f t="shared" si="450"/>
        <v>152/130</v>
      </c>
      <c r="W41" s="42" t="str">
        <f t="shared" si="450"/>
        <v>331/320</v>
      </c>
      <c r="X41" s="42" t="str">
        <f t="shared" si="450"/>
        <v>3189/2814</v>
      </c>
      <c r="Y41" s="42" t="str">
        <f t="shared" si="450"/>
        <v>6490 / 5733</v>
      </c>
      <c r="Z41" s="102">
        <f t="shared" ref="Z41" si="451">X48</f>
        <v>367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22"/>
      <c r="AT41" s="23"/>
      <c r="AU41" s="23"/>
      <c r="AV41" s="23"/>
      <c r="AW41" s="23"/>
      <c r="AX41" s="23"/>
      <c r="AY41" s="24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6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4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6"/>
      <c r="DA41" s="23"/>
      <c r="DB41" s="23"/>
      <c r="DC41" s="23"/>
      <c r="DD41" s="27"/>
    </row>
    <row r="42" spans="1:108" ht="24.95" customHeight="1" thickBot="1">
      <c r="A42" s="14"/>
      <c r="B42" s="43" t="s">
        <v>14</v>
      </c>
      <c r="C42" s="204" t="s">
        <v>15</v>
      </c>
      <c r="D42" s="205"/>
      <c r="E42" s="43">
        <v>1</v>
      </c>
      <c r="F42" s="43">
        <v>2</v>
      </c>
      <c r="G42" s="43">
        <v>3</v>
      </c>
      <c r="H42" s="43">
        <v>4</v>
      </c>
      <c r="I42" s="43">
        <v>5</v>
      </c>
      <c r="J42" s="43">
        <v>6</v>
      </c>
      <c r="K42" s="43">
        <v>7</v>
      </c>
      <c r="L42" s="43">
        <v>8</v>
      </c>
      <c r="M42" s="43">
        <v>9</v>
      </c>
      <c r="N42" s="44" t="s">
        <v>16</v>
      </c>
      <c r="O42" s="43">
        <v>10</v>
      </c>
      <c r="P42" s="43">
        <v>11</v>
      </c>
      <c r="Q42" s="43">
        <v>12</v>
      </c>
      <c r="R42" s="43">
        <v>13</v>
      </c>
      <c r="S42" s="43">
        <v>14</v>
      </c>
      <c r="T42" s="43">
        <v>15</v>
      </c>
      <c r="U42" s="43">
        <v>16</v>
      </c>
      <c r="V42" s="43">
        <v>17</v>
      </c>
      <c r="W42" s="43">
        <v>18</v>
      </c>
      <c r="X42" s="44" t="s">
        <v>17</v>
      </c>
      <c r="Y42" s="44" t="s">
        <v>18</v>
      </c>
      <c r="Z42" s="101"/>
      <c r="AA42" s="45" t="s">
        <v>4</v>
      </c>
      <c r="AB42" s="45" t="s">
        <v>4</v>
      </c>
      <c r="AC42" s="45" t="s">
        <v>4</v>
      </c>
      <c r="AD42" s="46" t="s">
        <v>4</v>
      </c>
      <c r="AE42" s="46" t="s">
        <v>4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47" t="s">
        <v>19</v>
      </c>
      <c r="AT42" s="48" t="s">
        <v>20</v>
      </c>
      <c r="AU42" s="48" t="s">
        <v>7</v>
      </c>
      <c r="AV42" s="48" t="s">
        <v>21</v>
      </c>
      <c r="AW42" s="48" t="s">
        <v>22</v>
      </c>
      <c r="AX42" s="49" t="s">
        <v>23</v>
      </c>
      <c r="AY42" s="46" t="s">
        <v>4</v>
      </c>
      <c r="AZ42" s="46" t="s">
        <v>4</v>
      </c>
      <c r="BA42" s="46" t="s">
        <v>4</v>
      </c>
      <c r="BB42" s="46" t="s">
        <v>4</v>
      </c>
      <c r="BC42" s="46" t="s">
        <v>4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6" t="s">
        <v>4</v>
      </c>
      <c r="BR42" s="46" t="s">
        <v>4</v>
      </c>
      <c r="BS42" s="46" t="s">
        <v>4</v>
      </c>
      <c r="BT42" s="46" t="s">
        <v>4</v>
      </c>
      <c r="BU42" s="46" t="s">
        <v>4</v>
      </c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2" t="s">
        <v>4</v>
      </c>
      <c r="CJ42" s="46" t="s">
        <v>4</v>
      </c>
      <c r="CK42" s="46" t="s">
        <v>4</v>
      </c>
      <c r="CL42" s="46" t="s">
        <v>4</v>
      </c>
      <c r="CM42" s="46" t="s">
        <v>4</v>
      </c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47" t="s">
        <v>24</v>
      </c>
      <c r="DB42" s="48" t="s">
        <v>25</v>
      </c>
      <c r="DC42" s="49" t="s">
        <v>26</v>
      </c>
      <c r="DD42" s="27"/>
    </row>
    <row r="43" spans="1:108" ht="24.95" customHeight="1">
      <c r="A43" s="14"/>
      <c r="B43" s="110">
        <v>1</v>
      </c>
      <c r="C43" s="192" t="s">
        <v>51</v>
      </c>
      <c r="D43" s="193"/>
      <c r="E43" s="54">
        <v>4</v>
      </c>
      <c r="F43" s="54">
        <v>5</v>
      </c>
      <c r="G43" s="54">
        <v>4</v>
      </c>
      <c r="H43" s="54">
        <v>4</v>
      </c>
      <c r="I43" s="54">
        <v>5</v>
      </c>
      <c r="J43" s="54">
        <v>5</v>
      </c>
      <c r="K43" s="54">
        <v>5</v>
      </c>
      <c r="L43" s="54">
        <v>4</v>
      </c>
      <c r="M43" s="54">
        <v>5</v>
      </c>
      <c r="N43" s="55">
        <f t="shared" ref="N43:N46" si="452">SUM(E43:M43)</f>
        <v>41</v>
      </c>
      <c r="O43" s="54">
        <v>6</v>
      </c>
      <c r="P43" s="54">
        <v>5</v>
      </c>
      <c r="Q43" s="54">
        <v>7</v>
      </c>
      <c r="R43" s="54">
        <v>4</v>
      </c>
      <c r="S43" s="54">
        <v>6</v>
      </c>
      <c r="T43" s="54">
        <v>4</v>
      </c>
      <c r="U43" s="54">
        <v>6</v>
      </c>
      <c r="V43" s="54">
        <v>5</v>
      </c>
      <c r="W43" s="54">
        <v>6</v>
      </c>
      <c r="X43" s="55">
        <f t="shared" ref="X43:X46" si="453">SUM(O43:W43)</f>
        <v>49</v>
      </c>
      <c r="Y43" s="55">
        <f t="shared" ref="Y43:Y46" si="454">N43+X43</f>
        <v>90</v>
      </c>
      <c r="Z43" s="101"/>
      <c r="AA43" s="7">
        <f t="shared" ref="AA43:AA46" si="455">IF(E43="","",E43-E$4)</f>
        <v>0</v>
      </c>
      <c r="AB43" s="7">
        <f t="shared" ref="AB43:AB46" si="456">IF(F43="","",F43-F$4)</f>
        <v>1</v>
      </c>
      <c r="AC43" s="7">
        <f t="shared" ref="AC43:AC46" si="457">IF(G43="","",G43-G$4)</f>
        <v>1</v>
      </c>
      <c r="AD43" s="7">
        <f t="shared" ref="AD43:AD46" si="458">IF(H43="","",H43-H$4)</f>
        <v>-1</v>
      </c>
      <c r="AE43" s="7">
        <f t="shared" ref="AE43:AE46" si="459">IF(I43="","",I43-I$4)</f>
        <v>1</v>
      </c>
      <c r="AF43" s="7">
        <f t="shared" ref="AF43:AF46" si="460">IF(J43="","",J43-J$4)</f>
        <v>1</v>
      </c>
      <c r="AG43" s="7">
        <f t="shared" ref="AG43:AG46" si="461">IF(K43="","",K43-K$4)</f>
        <v>0</v>
      </c>
      <c r="AH43" s="7">
        <f t="shared" ref="AH43:AH46" si="462">IF(L43="","",L43-L$4)</f>
        <v>1</v>
      </c>
      <c r="AI43" s="7">
        <f t="shared" ref="AI43:AI46" si="463">IF(M43="","",M43-M$4)</f>
        <v>1</v>
      </c>
      <c r="AJ43" s="7">
        <f t="shared" ref="AJ43:AJ46" si="464">IF(O43="","",O43-O$4)</f>
        <v>2</v>
      </c>
      <c r="AK43" s="7">
        <f t="shared" ref="AK43:AK46" si="465">IF(P43="","",P43-P$4)</f>
        <v>0</v>
      </c>
      <c r="AL43" s="7">
        <f t="shared" ref="AL43:AL46" si="466">IF(Q43="","",Q43-Q$4)</f>
        <v>3</v>
      </c>
      <c r="AM43" s="7">
        <f t="shared" ref="AM43:AM46" si="467">IF(R43="","",R43-R$4)</f>
        <v>0</v>
      </c>
      <c r="AN43" s="7">
        <f t="shared" ref="AN43:AN46" si="468">IF(S43="","",S43-S$4)</f>
        <v>2</v>
      </c>
      <c r="AO43" s="7">
        <f t="shared" ref="AO43:AO46" si="469">IF(T43="","",T43-T$4)</f>
        <v>1</v>
      </c>
      <c r="AP43" s="7">
        <f t="shared" ref="AP43:AP46" si="470">IF(U43="","",U43-U$4)</f>
        <v>1</v>
      </c>
      <c r="AQ43" s="7">
        <f t="shared" ref="AQ43:AQ46" si="471">IF(V43="","",V43-V$4)</f>
        <v>2</v>
      </c>
      <c r="AR43" s="7">
        <f t="shared" ref="AR43:AR46" si="472">IF(W43="","",W43-W$4)</f>
        <v>2</v>
      </c>
      <c r="AS43" s="56">
        <f t="shared" ref="AS43:AS47" si="473">COUNTIF($AA43:$AR43,"=-2")</f>
        <v>0</v>
      </c>
      <c r="AT43" s="57">
        <f t="shared" ref="AT43:AT47" si="474">COUNTIF($AA43:$AR43,"=-1")</f>
        <v>1</v>
      </c>
      <c r="AU43" s="57">
        <f t="shared" ref="AU43:AU47" si="475">COUNTIF($AA43:$AR43,"=0")</f>
        <v>4</v>
      </c>
      <c r="AV43" s="57">
        <f t="shared" ref="AV43:AV47" si="476">COUNTIF($AA43:$AR43,"=1")</f>
        <v>8</v>
      </c>
      <c r="AW43" s="57">
        <f t="shared" ref="AW43:AW47" si="477">COUNTIF($AA43:$AR43,"=2")</f>
        <v>4</v>
      </c>
      <c r="AX43" s="58">
        <f t="shared" ref="AX43:AX47" si="478">COUNTIF($AA43:$AR43,"&gt;2")</f>
        <v>1</v>
      </c>
      <c r="AY43" s="50" t="str">
        <f t="shared" ref="AY43:AY46" si="479">IF(AA$4=3,AA43,"")</f>
        <v/>
      </c>
      <c r="AZ43" s="50" t="str">
        <f t="shared" ref="AZ43:AZ46" si="480">IF(AB$4=3,AB43,"")</f>
        <v/>
      </c>
      <c r="BA43" s="50">
        <f t="shared" ref="BA43:BA46" si="481">IF(AC$4=3,AC43,"")</f>
        <v>1</v>
      </c>
      <c r="BB43" s="50" t="str">
        <f t="shared" ref="BB43:BB46" si="482">IF(AD$4=3,AD43,"")</f>
        <v/>
      </c>
      <c r="BC43" s="50" t="str">
        <f t="shared" ref="BC43:BC46" si="483">IF(AE$4=3,AE43,"")</f>
        <v/>
      </c>
      <c r="BD43" s="50" t="str">
        <f t="shared" ref="BD43:BD46" si="484">IF(AF$4=3,AF43,"")</f>
        <v/>
      </c>
      <c r="BE43" s="50" t="str">
        <f t="shared" ref="BE43:BE46" si="485">IF(AG$4=3,AG43,"")</f>
        <v/>
      </c>
      <c r="BF43" s="50">
        <f t="shared" ref="BF43:BF46" si="486">IF(AH$4=3,AH43,"")</f>
        <v>1</v>
      </c>
      <c r="BG43" s="50" t="str">
        <f t="shared" ref="BG43:BG46" si="487">IF(AI$4=3,AI43,"")</f>
        <v/>
      </c>
      <c r="BH43" s="50" t="str">
        <f t="shared" ref="BH43:BH46" si="488">IF(AJ$4=3,AJ43,"")</f>
        <v/>
      </c>
      <c r="BI43" s="50" t="str">
        <f t="shared" ref="BI43:BI46" si="489">IF(AK$4=3,AK43,"")</f>
        <v/>
      </c>
      <c r="BJ43" s="50" t="str">
        <f t="shared" ref="BJ43:BJ46" si="490">IF(AL$4=3,AL43,"")</f>
        <v/>
      </c>
      <c r="BK43" s="50" t="str">
        <f t="shared" ref="BK43:BK46" si="491">IF(AM$4=3,AM43,"")</f>
        <v/>
      </c>
      <c r="BL43" s="50" t="str">
        <f t="shared" ref="BL43:BL46" si="492">IF(AN$4=3,AN43,"")</f>
        <v/>
      </c>
      <c r="BM43" s="50">
        <f t="shared" ref="BM43:BM46" si="493">IF(AO$4=3,AO43,"")</f>
        <v>1</v>
      </c>
      <c r="BN43" s="50" t="str">
        <f t="shared" ref="BN43:BN46" si="494">IF(AP$4=3,AP43,"")</f>
        <v/>
      </c>
      <c r="BO43" s="50">
        <f t="shared" ref="BO43:BO46" si="495">IF(AQ$4=3,AQ43,"")</f>
        <v>2</v>
      </c>
      <c r="BP43" s="51" t="str">
        <f t="shared" ref="BP43:BP46" si="496">IF(AR$4=3,AR43,"")</f>
        <v/>
      </c>
      <c r="BQ43" s="50">
        <f t="shared" ref="BQ43:BQ46" si="497">IF(AA$4=4,AA43,"")</f>
        <v>0</v>
      </c>
      <c r="BR43" s="50">
        <f t="shared" ref="BR43:BR46" si="498">IF(AB$4=4,AB43,"")</f>
        <v>1</v>
      </c>
      <c r="BS43" s="50" t="str">
        <f t="shared" ref="BS43:BS46" si="499">IF(AC$4=4,AC43,"")</f>
        <v/>
      </c>
      <c r="BT43" s="50" t="str">
        <f t="shared" ref="BT43:BT46" si="500">IF(AD$4=4,AD43,"")</f>
        <v/>
      </c>
      <c r="BU43" s="50">
        <f t="shared" ref="BU43:BU46" si="501">IF(AE$4=4,AE43,"")</f>
        <v>1</v>
      </c>
      <c r="BV43" s="50">
        <f t="shared" ref="BV43:BV46" si="502">IF(AF$4=4,AF43,"")</f>
        <v>1</v>
      </c>
      <c r="BW43" s="50" t="str">
        <f t="shared" ref="BW43:BW46" si="503">IF(AG$4=4,AG43,"")</f>
        <v/>
      </c>
      <c r="BX43" s="50" t="str">
        <f t="shared" ref="BX43:BX46" si="504">IF(AH$4=4,AH43,"")</f>
        <v/>
      </c>
      <c r="BY43" s="50">
        <f t="shared" ref="BY43:BY46" si="505">IF(AI$4=4,AI43,"")</f>
        <v>1</v>
      </c>
      <c r="BZ43" s="50">
        <f t="shared" ref="BZ43:BZ46" si="506">IF(AJ$4=4,AJ43,"")</f>
        <v>2</v>
      </c>
      <c r="CA43" s="50" t="str">
        <f t="shared" ref="CA43:CA46" si="507">IF(AK$4=4,AK43,"")</f>
        <v/>
      </c>
      <c r="CB43" s="50">
        <f t="shared" ref="CB43:CB46" si="508">IF(AL$4=4,AL43,"")</f>
        <v>3</v>
      </c>
      <c r="CC43" s="50">
        <f t="shared" ref="CC43:CC46" si="509">IF(AM$4=4,AM43,"")</f>
        <v>0</v>
      </c>
      <c r="CD43" s="50">
        <f t="shared" ref="CD43:CD46" si="510">IF(AN$4=4,AN43,"")</f>
        <v>2</v>
      </c>
      <c r="CE43" s="50" t="str">
        <f t="shared" ref="CE43:CE46" si="511">IF(AO$4=4,AO43,"")</f>
        <v/>
      </c>
      <c r="CF43" s="50" t="str">
        <f t="shared" ref="CF43:CF46" si="512">IF(AP$4=4,AP43,"")</f>
        <v/>
      </c>
      <c r="CG43" s="50" t="str">
        <f t="shared" ref="CG43:CG46" si="513">IF(AQ$4=4,AQ43,"")</f>
        <v/>
      </c>
      <c r="CH43" s="50">
        <f t="shared" ref="CH43:CH46" si="514">IF(AR$4=4,AR43,"")</f>
        <v>2</v>
      </c>
      <c r="CI43" s="59" t="str">
        <f t="shared" ref="CI43:CI46" si="515">IF(AA$4=5,AA43,"")</f>
        <v/>
      </c>
      <c r="CJ43" s="50" t="str">
        <f t="shared" ref="CJ43:CJ46" si="516">IF(AB$4=5,AB43,"")</f>
        <v/>
      </c>
      <c r="CK43" s="50" t="str">
        <f t="shared" ref="CK43:CK46" si="517">IF(AC$4=5,AC43,"")</f>
        <v/>
      </c>
      <c r="CL43" s="50">
        <f t="shared" ref="CL43:CL46" si="518">IF(AD$4=5,AD43,"")</f>
        <v>-1</v>
      </c>
      <c r="CM43" s="50" t="str">
        <f t="shared" ref="CM43:CM46" si="519">IF(AE$4=5,AE43,"")</f>
        <v/>
      </c>
      <c r="CN43" s="50" t="str">
        <f t="shared" ref="CN43:CN46" si="520">IF(AF$4=5,AF43,"")</f>
        <v/>
      </c>
      <c r="CO43" s="50">
        <f t="shared" ref="CO43:CO46" si="521">IF(AG$4=5,AG43,"")</f>
        <v>0</v>
      </c>
      <c r="CP43" s="50" t="str">
        <f t="shared" ref="CP43:CP46" si="522">IF(AH$4=5,AH43,"")</f>
        <v/>
      </c>
      <c r="CQ43" s="50" t="str">
        <f t="shared" ref="CQ43:CQ46" si="523">IF(AI$4=5,AI43,"")</f>
        <v/>
      </c>
      <c r="CR43" s="50" t="str">
        <f t="shared" ref="CR43:CR46" si="524">IF(AJ$4=5,AJ43,"")</f>
        <v/>
      </c>
      <c r="CS43" s="50">
        <f t="shared" ref="CS43:CS46" si="525">IF(AK$4=5,AK43,"")</f>
        <v>0</v>
      </c>
      <c r="CT43" s="50" t="str">
        <f t="shared" ref="CT43:CT46" si="526">IF(AL$4=5,AL43,"")</f>
        <v/>
      </c>
      <c r="CU43" s="50" t="str">
        <f t="shared" ref="CU43:CU46" si="527">IF(AM$4=5,AM43,"")</f>
        <v/>
      </c>
      <c r="CV43" s="50" t="str">
        <f t="shared" ref="CV43:CV46" si="528">IF(AN$4=5,AN43,"")</f>
        <v/>
      </c>
      <c r="CW43" s="50" t="str">
        <f t="shared" ref="CW43:CW46" si="529">IF(AO$4=5,AO43,"")</f>
        <v/>
      </c>
      <c r="CX43" s="50">
        <f t="shared" ref="CX43:CX46" si="530">IF(AP$4=5,AP43,"")</f>
        <v>1</v>
      </c>
      <c r="CY43" s="50" t="str">
        <f t="shared" ref="CY43:CY46" si="531">IF(AQ$4=5,AQ43,"")</f>
        <v/>
      </c>
      <c r="CZ43" s="50" t="str">
        <f t="shared" ref="CZ43:CZ46" si="532">IF(AR$4=5,AR43,"")</f>
        <v/>
      </c>
      <c r="DA43" s="60">
        <f t="shared" ref="DA43:DA46" si="533">SUM(AY43:BP43)</f>
        <v>5</v>
      </c>
      <c r="DB43" s="61">
        <f t="shared" ref="DB43:DB46" si="534">SUM(BQ43:CH43)</f>
        <v>13</v>
      </c>
      <c r="DC43" s="62">
        <f t="shared" ref="DC43:DC46" si="535">SUM(CI43:CZ43)</f>
        <v>0</v>
      </c>
      <c r="DD43" s="27"/>
    </row>
    <row r="44" spans="1:108" ht="24.95" customHeight="1">
      <c r="A44" s="14"/>
      <c r="B44" s="110">
        <v>2</v>
      </c>
      <c r="C44" s="192" t="s">
        <v>52</v>
      </c>
      <c r="D44" s="193"/>
      <c r="E44" s="54">
        <v>5</v>
      </c>
      <c r="F44" s="54">
        <v>5</v>
      </c>
      <c r="G44" s="54">
        <v>5</v>
      </c>
      <c r="H44" s="54">
        <v>4</v>
      </c>
      <c r="I44" s="54">
        <v>5</v>
      </c>
      <c r="J44" s="54">
        <v>5</v>
      </c>
      <c r="K44" s="54">
        <v>6</v>
      </c>
      <c r="L44" s="54">
        <v>3</v>
      </c>
      <c r="M44" s="54">
        <v>7</v>
      </c>
      <c r="N44" s="55">
        <f t="shared" si="452"/>
        <v>45</v>
      </c>
      <c r="O44" s="54">
        <v>5</v>
      </c>
      <c r="P44" s="54">
        <v>5</v>
      </c>
      <c r="Q44" s="54">
        <v>5</v>
      </c>
      <c r="R44" s="54">
        <v>5</v>
      </c>
      <c r="S44" s="54">
        <v>6</v>
      </c>
      <c r="T44" s="54">
        <v>3</v>
      </c>
      <c r="U44" s="54">
        <v>6</v>
      </c>
      <c r="V44" s="54">
        <v>4</v>
      </c>
      <c r="W44" s="54">
        <v>5</v>
      </c>
      <c r="X44" s="55">
        <f t="shared" si="453"/>
        <v>44</v>
      </c>
      <c r="Y44" s="55">
        <f t="shared" si="454"/>
        <v>89</v>
      </c>
      <c r="Z44" s="101"/>
      <c r="AA44" s="7">
        <f t="shared" si="455"/>
        <v>1</v>
      </c>
      <c r="AB44" s="7">
        <f t="shared" si="456"/>
        <v>1</v>
      </c>
      <c r="AC44" s="7">
        <f t="shared" si="457"/>
        <v>2</v>
      </c>
      <c r="AD44" s="7">
        <f t="shared" si="458"/>
        <v>-1</v>
      </c>
      <c r="AE44" s="7">
        <f t="shared" si="459"/>
        <v>1</v>
      </c>
      <c r="AF44" s="7">
        <f t="shared" si="460"/>
        <v>1</v>
      </c>
      <c r="AG44" s="7">
        <f t="shared" si="461"/>
        <v>1</v>
      </c>
      <c r="AH44" s="7">
        <f t="shared" si="462"/>
        <v>0</v>
      </c>
      <c r="AI44" s="7">
        <f t="shared" si="463"/>
        <v>3</v>
      </c>
      <c r="AJ44" s="7">
        <f t="shared" si="464"/>
        <v>1</v>
      </c>
      <c r="AK44" s="7">
        <f t="shared" si="465"/>
        <v>0</v>
      </c>
      <c r="AL44" s="7">
        <f t="shared" si="466"/>
        <v>1</v>
      </c>
      <c r="AM44" s="7">
        <f t="shared" si="467"/>
        <v>1</v>
      </c>
      <c r="AN44" s="7">
        <f t="shared" si="468"/>
        <v>2</v>
      </c>
      <c r="AO44" s="7">
        <f t="shared" si="469"/>
        <v>0</v>
      </c>
      <c r="AP44" s="7">
        <f t="shared" si="470"/>
        <v>1</v>
      </c>
      <c r="AQ44" s="7">
        <f t="shared" si="471"/>
        <v>1</v>
      </c>
      <c r="AR44" s="7">
        <f t="shared" si="472"/>
        <v>1</v>
      </c>
      <c r="AS44" s="63">
        <f t="shared" si="473"/>
        <v>0</v>
      </c>
      <c r="AT44" s="64">
        <f t="shared" si="474"/>
        <v>1</v>
      </c>
      <c r="AU44" s="64">
        <f t="shared" si="475"/>
        <v>3</v>
      </c>
      <c r="AV44" s="64">
        <f t="shared" si="476"/>
        <v>11</v>
      </c>
      <c r="AW44" s="64">
        <f t="shared" si="477"/>
        <v>2</v>
      </c>
      <c r="AX44" s="65">
        <f t="shared" si="478"/>
        <v>1</v>
      </c>
      <c r="AY44" s="50" t="str">
        <f t="shared" si="479"/>
        <v/>
      </c>
      <c r="AZ44" s="50" t="str">
        <f t="shared" si="480"/>
        <v/>
      </c>
      <c r="BA44" s="50">
        <f t="shared" si="481"/>
        <v>2</v>
      </c>
      <c r="BB44" s="50" t="str">
        <f t="shared" si="482"/>
        <v/>
      </c>
      <c r="BC44" s="50" t="str">
        <f t="shared" si="483"/>
        <v/>
      </c>
      <c r="BD44" s="50" t="str">
        <f t="shared" si="484"/>
        <v/>
      </c>
      <c r="BE44" s="50" t="str">
        <f t="shared" si="485"/>
        <v/>
      </c>
      <c r="BF44" s="50">
        <f t="shared" si="486"/>
        <v>0</v>
      </c>
      <c r="BG44" s="50" t="str">
        <f t="shared" si="487"/>
        <v/>
      </c>
      <c r="BH44" s="50" t="str">
        <f t="shared" si="488"/>
        <v/>
      </c>
      <c r="BI44" s="50" t="str">
        <f t="shared" si="489"/>
        <v/>
      </c>
      <c r="BJ44" s="50" t="str">
        <f t="shared" si="490"/>
        <v/>
      </c>
      <c r="BK44" s="50" t="str">
        <f t="shared" si="491"/>
        <v/>
      </c>
      <c r="BL44" s="50" t="str">
        <f t="shared" si="492"/>
        <v/>
      </c>
      <c r="BM44" s="50">
        <f t="shared" si="493"/>
        <v>0</v>
      </c>
      <c r="BN44" s="50" t="str">
        <f t="shared" si="494"/>
        <v/>
      </c>
      <c r="BO44" s="50">
        <f t="shared" si="495"/>
        <v>1</v>
      </c>
      <c r="BP44" s="51" t="str">
        <f t="shared" si="496"/>
        <v/>
      </c>
      <c r="BQ44" s="50">
        <f t="shared" si="497"/>
        <v>1</v>
      </c>
      <c r="BR44" s="50">
        <f t="shared" si="498"/>
        <v>1</v>
      </c>
      <c r="BS44" s="50" t="str">
        <f t="shared" si="499"/>
        <v/>
      </c>
      <c r="BT44" s="50" t="str">
        <f t="shared" si="500"/>
        <v/>
      </c>
      <c r="BU44" s="50">
        <f t="shared" si="501"/>
        <v>1</v>
      </c>
      <c r="BV44" s="50">
        <f t="shared" si="502"/>
        <v>1</v>
      </c>
      <c r="BW44" s="50" t="str">
        <f t="shared" si="503"/>
        <v/>
      </c>
      <c r="BX44" s="50" t="str">
        <f t="shared" si="504"/>
        <v/>
      </c>
      <c r="BY44" s="50">
        <f t="shared" si="505"/>
        <v>3</v>
      </c>
      <c r="BZ44" s="50">
        <f t="shared" si="506"/>
        <v>1</v>
      </c>
      <c r="CA44" s="50" t="str">
        <f t="shared" si="507"/>
        <v/>
      </c>
      <c r="CB44" s="50">
        <f t="shared" si="508"/>
        <v>1</v>
      </c>
      <c r="CC44" s="50">
        <f t="shared" si="509"/>
        <v>1</v>
      </c>
      <c r="CD44" s="50">
        <f t="shared" si="510"/>
        <v>2</v>
      </c>
      <c r="CE44" s="50" t="str">
        <f t="shared" si="511"/>
        <v/>
      </c>
      <c r="CF44" s="50" t="str">
        <f t="shared" si="512"/>
        <v/>
      </c>
      <c r="CG44" s="50" t="str">
        <f t="shared" si="513"/>
        <v/>
      </c>
      <c r="CH44" s="50">
        <f t="shared" si="514"/>
        <v>1</v>
      </c>
      <c r="CI44" s="59" t="str">
        <f t="shared" si="515"/>
        <v/>
      </c>
      <c r="CJ44" s="50" t="str">
        <f t="shared" si="516"/>
        <v/>
      </c>
      <c r="CK44" s="50" t="str">
        <f t="shared" si="517"/>
        <v/>
      </c>
      <c r="CL44" s="50">
        <f t="shared" si="518"/>
        <v>-1</v>
      </c>
      <c r="CM44" s="50" t="str">
        <f t="shared" si="519"/>
        <v/>
      </c>
      <c r="CN44" s="50" t="str">
        <f t="shared" si="520"/>
        <v/>
      </c>
      <c r="CO44" s="50">
        <f t="shared" si="521"/>
        <v>1</v>
      </c>
      <c r="CP44" s="50" t="str">
        <f t="shared" si="522"/>
        <v/>
      </c>
      <c r="CQ44" s="50" t="str">
        <f t="shared" si="523"/>
        <v/>
      </c>
      <c r="CR44" s="50" t="str">
        <f t="shared" si="524"/>
        <v/>
      </c>
      <c r="CS44" s="50">
        <f t="shared" si="525"/>
        <v>0</v>
      </c>
      <c r="CT44" s="50" t="str">
        <f t="shared" si="526"/>
        <v/>
      </c>
      <c r="CU44" s="50" t="str">
        <f t="shared" si="527"/>
        <v/>
      </c>
      <c r="CV44" s="50" t="str">
        <f t="shared" si="528"/>
        <v/>
      </c>
      <c r="CW44" s="50" t="str">
        <f t="shared" si="529"/>
        <v/>
      </c>
      <c r="CX44" s="50">
        <f t="shared" si="530"/>
        <v>1</v>
      </c>
      <c r="CY44" s="50" t="str">
        <f t="shared" si="531"/>
        <v/>
      </c>
      <c r="CZ44" s="50" t="str">
        <f t="shared" si="532"/>
        <v/>
      </c>
      <c r="DA44" s="66">
        <f t="shared" si="533"/>
        <v>3</v>
      </c>
      <c r="DB44" s="67">
        <f t="shared" si="534"/>
        <v>13</v>
      </c>
      <c r="DC44" s="68">
        <f t="shared" si="535"/>
        <v>1</v>
      </c>
      <c r="DD44" s="27"/>
    </row>
    <row r="45" spans="1:108" ht="24.95" customHeight="1">
      <c r="A45" s="14"/>
      <c r="B45" s="110">
        <v>3</v>
      </c>
      <c r="C45" s="192" t="s">
        <v>53</v>
      </c>
      <c r="D45" s="193"/>
      <c r="E45" s="54">
        <v>6</v>
      </c>
      <c r="F45" s="54">
        <v>6</v>
      </c>
      <c r="G45" s="54">
        <v>3</v>
      </c>
      <c r="H45" s="54">
        <v>5</v>
      </c>
      <c r="I45" s="54">
        <v>6</v>
      </c>
      <c r="J45" s="54">
        <v>5</v>
      </c>
      <c r="K45" s="54">
        <v>6</v>
      </c>
      <c r="L45" s="54">
        <v>3</v>
      </c>
      <c r="M45" s="54">
        <v>5</v>
      </c>
      <c r="N45" s="55">
        <f t="shared" si="452"/>
        <v>45</v>
      </c>
      <c r="O45" s="54">
        <v>5</v>
      </c>
      <c r="P45" s="54">
        <v>5</v>
      </c>
      <c r="Q45" s="54">
        <v>5</v>
      </c>
      <c r="R45" s="54">
        <v>5</v>
      </c>
      <c r="S45" s="54">
        <v>6</v>
      </c>
      <c r="T45" s="54">
        <v>4</v>
      </c>
      <c r="U45" s="54">
        <v>5</v>
      </c>
      <c r="V45" s="54">
        <v>4</v>
      </c>
      <c r="W45" s="54">
        <v>5</v>
      </c>
      <c r="X45" s="55">
        <f t="shared" si="453"/>
        <v>44</v>
      </c>
      <c r="Y45" s="55">
        <f t="shared" si="454"/>
        <v>89</v>
      </c>
      <c r="Z45" s="101"/>
      <c r="AA45" s="7">
        <f t="shared" si="455"/>
        <v>2</v>
      </c>
      <c r="AB45" s="7">
        <f t="shared" si="456"/>
        <v>2</v>
      </c>
      <c r="AC45" s="7">
        <f t="shared" si="457"/>
        <v>0</v>
      </c>
      <c r="AD45" s="7">
        <f t="shared" si="458"/>
        <v>0</v>
      </c>
      <c r="AE45" s="7">
        <f t="shared" si="459"/>
        <v>2</v>
      </c>
      <c r="AF45" s="7">
        <f t="shared" si="460"/>
        <v>1</v>
      </c>
      <c r="AG45" s="7">
        <f t="shared" si="461"/>
        <v>1</v>
      </c>
      <c r="AH45" s="7">
        <f t="shared" si="462"/>
        <v>0</v>
      </c>
      <c r="AI45" s="7">
        <f t="shared" si="463"/>
        <v>1</v>
      </c>
      <c r="AJ45" s="7">
        <f t="shared" si="464"/>
        <v>1</v>
      </c>
      <c r="AK45" s="7">
        <f t="shared" si="465"/>
        <v>0</v>
      </c>
      <c r="AL45" s="7">
        <f t="shared" si="466"/>
        <v>1</v>
      </c>
      <c r="AM45" s="7">
        <f t="shared" si="467"/>
        <v>1</v>
      </c>
      <c r="AN45" s="7">
        <f t="shared" si="468"/>
        <v>2</v>
      </c>
      <c r="AO45" s="7">
        <f t="shared" si="469"/>
        <v>1</v>
      </c>
      <c r="AP45" s="7">
        <f t="shared" si="470"/>
        <v>0</v>
      </c>
      <c r="AQ45" s="7">
        <f t="shared" si="471"/>
        <v>1</v>
      </c>
      <c r="AR45" s="7">
        <f t="shared" si="472"/>
        <v>1</v>
      </c>
      <c r="AS45" s="63">
        <f t="shared" si="473"/>
        <v>0</v>
      </c>
      <c r="AT45" s="64">
        <f t="shared" si="474"/>
        <v>0</v>
      </c>
      <c r="AU45" s="64">
        <f t="shared" si="475"/>
        <v>5</v>
      </c>
      <c r="AV45" s="64">
        <f t="shared" si="476"/>
        <v>9</v>
      </c>
      <c r="AW45" s="64">
        <f t="shared" si="477"/>
        <v>4</v>
      </c>
      <c r="AX45" s="65">
        <f t="shared" si="478"/>
        <v>0</v>
      </c>
      <c r="AY45" s="50" t="str">
        <f t="shared" si="479"/>
        <v/>
      </c>
      <c r="AZ45" s="50" t="str">
        <f t="shared" si="480"/>
        <v/>
      </c>
      <c r="BA45" s="50">
        <f t="shared" si="481"/>
        <v>0</v>
      </c>
      <c r="BB45" s="50" t="str">
        <f t="shared" si="482"/>
        <v/>
      </c>
      <c r="BC45" s="50" t="str">
        <f t="shared" si="483"/>
        <v/>
      </c>
      <c r="BD45" s="50" t="str">
        <f t="shared" si="484"/>
        <v/>
      </c>
      <c r="BE45" s="50" t="str">
        <f t="shared" si="485"/>
        <v/>
      </c>
      <c r="BF45" s="50">
        <f t="shared" si="486"/>
        <v>0</v>
      </c>
      <c r="BG45" s="50" t="str">
        <f t="shared" si="487"/>
        <v/>
      </c>
      <c r="BH45" s="50" t="str">
        <f t="shared" si="488"/>
        <v/>
      </c>
      <c r="BI45" s="50" t="str">
        <f t="shared" si="489"/>
        <v/>
      </c>
      <c r="BJ45" s="50" t="str">
        <f t="shared" si="490"/>
        <v/>
      </c>
      <c r="BK45" s="50" t="str">
        <f t="shared" si="491"/>
        <v/>
      </c>
      <c r="BL45" s="50" t="str">
        <f t="shared" si="492"/>
        <v/>
      </c>
      <c r="BM45" s="50">
        <f t="shared" si="493"/>
        <v>1</v>
      </c>
      <c r="BN45" s="50" t="str">
        <f t="shared" si="494"/>
        <v/>
      </c>
      <c r="BO45" s="50">
        <f t="shared" si="495"/>
        <v>1</v>
      </c>
      <c r="BP45" s="51" t="str">
        <f t="shared" si="496"/>
        <v/>
      </c>
      <c r="BQ45" s="50">
        <f t="shared" si="497"/>
        <v>2</v>
      </c>
      <c r="BR45" s="50">
        <f t="shared" si="498"/>
        <v>2</v>
      </c>
      <c r="BS45" s="50" t="str">
        <f t="shared" si="499"/>
        <v/>
      </c>
      <c r="BT45" s="50" t="str">
        <f t="shared" si="500"/>
        <v/>
      </c>
      <c r="BU45" s="50">
        <f t="shared" si="501"/>
        <v>2</v>
      </c>
      <c r="BV45" s="50">
        <f t="shared" si="502"/>
        <v>1</v>
      </c>
      <c r="BW45" s="50" t="str">
        <f t="shared" si="503"/>
        <v/>
      </c>
      <c r="BX45" s="50" t="str">
        <f t="shared" si="504"/>
        <v/>
      </c>
      <c r="BY45" s="50">
        <f t="shared" si="505"/>
        <v>1</v>
      </c>
      <c r="BZ45" s="50">
        <f t="shared" si="506"/>
        <v>1</v>
      </c>
      <c r="CA45" s="50" t="str">
        <f t="shared" si="507"/>
        <v/>
      </c>
      <c r="CB45" s="50">
        <f t="shared" si="508"/>
        <v>1</v>
      </c>
      <c r="CC45" s="50">
        <f t="shared" si="509"/>
        <v>1</v>
      </c>
      <c r="CD45" s="50">
        <f t="shared" si="510"/>
        <v>2</v>
      </c>
      <c r="CE45" s="50" t="str">
        <f t="shared" si="511"/>
        <v/>
      </c>
      <c r="CF45" s="50" t="str">
        <f t="shared" si="512"/>
        <v/>
      </c>
      <c r="CG45" s="50" t="str">
        <f t="shared" si="513"/>
        <v/>
      </c>
      <c r="CH45" s="50">
        <f t="shared" si="514"/>
        <v>1</v>
      </c>
      <c r="CI45" s="59" t="str">
        <f t="shared" si="515"/>
        <v/>
      </c>
      <c r="CJ45" s="50" t="str">
        <f t="shared" si="516"/>
        <v/>
      </c>
      <c r="CK45" s="50" t="str">
        <f t="shared" si="517"/>
        <v/>
      </c>
      <c r="CL45" s="50">
        <f t="shared" si="518"/>
        <v>0</v>
      </c>
      <c r="CM45" s="50" t="str">
        <f t="shared" si="519"/>
        <v/>
      </c>
      <c r="CN45" s="50" t="str">
        <f t="shared" si="520"/>
        <v/>
      </c>
      <c r="CO45" s="50">
        <f t="shared" si="521"/>
        <v>1</v>
      </c>
      <c r="CP45" s="50" t="str">
        <f t="shared" si="522"/>
        <v/>
      </c>
      <c r="CQ45" s="50" t="str">
        <f t="shared" si="523"/>
        <v/>
      </c>
      <c r="CR45" s="50" t="str">
        <f t="shared" si="524"/>
        <v/>
      </c>
      <c r="CS45" s="50">
        <f t="shared" si="525"/>
        <v>0</v>
      </c>
      <c r="CT45" s="50" t="str">
        <f t="shared" si="526"/>
        <v/>
      </c>
      <c r="CU45" s="50" t="str">
        <f t="shared" si="527"/>
        <v/>
      </c>
      <c r="CV45" s="50" t="str">
        <f t="shared" si="528"/>
        <v/>
      </c>
      <c r="CW45" s="50" t="str">
        <f t="shared" si="529"/>
        <v/>
      </c>
      <c r="CX45" s="50">
        <f t="shared" si="530"/>
        <v>0</v>
      </c>
      <c r="CY45" s="50" t="str">
        <f t="shared" si="531"/>
        <v/>
      </c>
      <c r="CZ45" s="50" t="str">
        <f t="shared" si="532"/>
        <v/>
      </c>
      <c r="DA45" s="66">
        <f t="shared" si="533"/>
        <v>2</v>
      </c>
      <c r="DB45" s="67">
        <f t="shared" si="534"/>
        <v>14</v>
      </c>
      <c r="DC45" s="68">
        <f t="shared" si="535"/>
        <v>1</v>
      </c>
      <c r="DD45" s="27"/>
    </row>
    <row r="46" spans="1:108" s="79" customFormat="1" ht="24.95" customHeight="1">
      <c r="A46" s="69"/>
      <c r="B46" s="111">
        <v>4</v>
      </c>
      <c r="C46" s="192" t="s">
        <v>54</v>
      </c>
      <c r="D46" s="193"/>
      <c r="E46" s="54">
        <v>8</v>
      </c>
      <c r="F46" s="54">
        <v>5</v>
      </c>
      <c r="G46" s="54">
        <v>3</v>
      </c>
      <c r="H46" s="54">
        <v>7</v>
      </c>
      <c r="I46" s="54">
        <v>6</v>
      </c>
      <c r="J46" s="54">
        <v>5</v>
      </c>
      <c r="K46" s="54">
        <v>6</v>
      </c>
      <c r="L46" s="54">
        <v>4</v>
      </c>
      <c r="M46" s="54">
        <v>5</v>
      </c>
      <c r="N46" s="55">
        <f t="shared" si="452"/>
        <v>49</v>
      </c>
      <c r="O46" s="54">
        <v>5</v>
      </c>
      <c r="P46" s="54">
        <v>7</v>
      </c>
      <c r="Q46" s="54">
        <v>5</v>
      </c>
      <c r="R46" s="54">
        <v>6</v>
      </c>
      <c r="S46" s="54">
        <v>5</v>
      </c>
      <c r="T46" s="54">
        <v>3</v>
      </c>
      <c r="U46" s="54">
        <v>7</v>
      </c>
      <c r="V46" s="54">
        <v>6</v>
      </c>
      <c r="W46" s="54">
        <v>6</v>
      </c>
      <c r="X46" s="71">
        <f t="shared" si="453"/>
        <v>50</v>
      </c>
      <c r="Y46" s="71">
        <f t="shared" si="454"/>
        <v>99</v>
      </c>
      <c r="Z46" s="103"/>
      <c r="AA46" s="7">
        <f t="shared" si="455"/>
        <v>4</v>
      </c>
      <c r="AB46" s="7">
        <f t="shared" si="456"/>
        <v>1</v>
      </c>
      <c r="AC46" s="7">
        <f t="shared" si="457"/>
        <v>0</v>
      </c>
      <c r="AD46" s="7">
        <f t="shared" si="458"/>
        <v>2</v>
      </c>
      <c r="AE46" s="7">
        <f t="shared" si="459"/>
        <v>2</v>
      </c>
      <c r="AF46" s="7">
        <f t="shared" si="460"/>
        <v>1</v>
      </c>
      <c r="AG46" s="7">
        <f t="shared" si="461"/>
        <v>1</v>
      </c>
      <c r="AH46" s="7">
        <f t="shared" si="462"/>
        <v>1</v>
      </c>
      <c r="AI46" s="7">
        <f t="shared" si="463"/>
        <v>1</v>
      </c>
      <c r="AJ46" s="7">
        <f t="shared" si="464"/>
        <v>1</v>
      </c>
      <c r="AK46" s="7">
        <f t="shared" si="465"/>
        <v>2</v>
      </c>
      <c r="AL46" s="7">
        <f t="shared" si="466"/>
        <v>1</v>
      </c>
      <c r="AM46" s="7">
        <f t="shared" si="467"/>
        <v>2</v>
      </c>
      <c r="AN46" s="7">
        <f t="shared" si="468"/>
        <v>1</v>
      </c>
      <c r="AO46" s="7">
        <f t="shared" si="469"/>
        <v>0</v>
      </c>
      <c r="AP46" s="7">
        <f t="shared" si="470"/>
        <v>2</v>
      </c>
      <c r="AQ46" s="7">
        <f t="shared" si="471"/>
        <v>3</v>
      </c>
      <c r="AR46" s="7">
        <f t="shared" si="472"/>
        <v>2</v>
      </c>
      <c r="AS46" s="72">
        <f t="shared" si="473"/>
        <v>0</v>
      </c>
      <c r="AT46" s="73">
        <f t="shared" si="474"/>
        <v>0</v>
      </c>
      <c r="AU46" s="73">
        <f t="shared" si="475"/>
        <v>2</v>
      </c>
      <c r="AV46" s="73">
        <f t="shared" si="476"/>
        <v>8</v>
      </c>
      <c r="AW46" s="73">
        <f t="shared" si="477"/>
        <v>6</v>
      </c>
      <c r="AX46" s="74">
        <f t="shared" si="478"/>
        <v>2</v>
      </c>
      <c r="AY46" s="50" t="str">
        <f t="shared" si="479"/>
        <v/>
      </c>
      <c r="AZ46" s="50" t="str">
        <f t="shared" si="480"/>
        <v/>
      </c>
      <c r="BA46" s="50">
        <f t="shared" si="481"/>
        <v>0</v>
      </c>
      <c r="BB46" s="50" t="str">
        <f t="shared" si="482"/>
        <v/>
      </c>
      <c r="BC46" s="50" t="str">
        <f t="shared" si="483"/>
        <v/>
      </c>
      <c r="BD46" s="50" t="str">
        <f t="shared" si="484"/>
        <v/>
      </c>
      <c r="BE46" s="50" t="str">
        <f t="shared" si="485"/>
        <v/>
      </c>
      <c r="BF46" s="50">
        <f t="shared" si="486"/>
        <v>1</v>
      </c>
      <c r="BG46" s="50" t="str">
        <f t="shared" si="487"/>
        <v/>
      </c>
      <c r="BH46" s="50" t="str">
        <f t="shared" si="488"/>
        <v/>
      </c>
      <c r="BI46" s="50" t="str">
        <f t="shared" si="489"/>
        <v/>
      </c>
      <c r="BJ46" s="50" t="str">
        <f t="shared" si="490"/>
        <v/>
      </c>
      <c r="BK46" s="50" t="str">
        <f t="shared" si="491"/>
        <v/>
      </c>
      <c r="BL46" s="50" t="str">
        <f t="shared" si="492"/>
        <v/>
      </c>
      <c r="BM46" s="50">
        <f t="shared" si="493"/>
        <v>0</v>
      </c>
      <c r="BN46" s="50" t="str">
        <f t="shared" si="494"/>
        <v/>
      </c>
      <c r="BO46" s="50">
        <f t="shared" si="495"/>
        <v>3</v>
      </c>
      <c r="BP46" s="51" t="str">
        <f t="shared" si="496"/>
        <v/>
      </c>
      <c r="BQ46" s="50">
        <f t="shared" si="497"/>
        <v>4</v>
      </c>
      <c r="BR46" s="50">
        <f t="shared" si="498"/>
        <v>1</v>
      </c>
      <c r="BS46" s="50" t="str">
        <f t="shared" si="499"/>
        <v/>
      </c>
      <c r="BT46" s="50" t="str">
        <f t="shared" si="500"/>
        <v/>
      </c>
      <c r="BU46" s="50">
        <f t="shared" si="501"/>
        <v>2</v>
      </c>
      <c r="BV46" s="50">
        <f t="shared" si="502"/>
        <v>1</v>
      </c>
      <c r="BW46" s="50" t="str">
        <f t="shared" si="503"/>
        <v/>
      </c>
      <c r="BX46" s="50" t="str">
        <f t="shared" si="504"/>
        <v/>
      </c>
      <c r="BY46" s="50">
        <f t="shared" si="505"/>
        <v>1</v>
      </c>
      <c r="BZ46" s="50">
        <f t="shared" si="506"/>
        <v>1</v>
      </c>
      <c r="CA46" s="50" t="str">
        <f t="shared" si="507"/>
        <v/>
      </c>
      <c r="CB46" s="50">
        <f t="shared" si="508"/>
        <v>1</v>
      </c>
      <c r="CC46" s="50">
        <f t="shared" si="509"/>
        <v>2</v>
      </c>
      <c r="CD46" s="50">
        <f t="shared" si="510"/>
        <v>1</v>
      </c>
      <c r="CE46" s="50" t="str">
        <f t="shared" si="511"/>
        <v/>
      </c>
      <c r="CF46" s="50" t="str">
        <f t="shared" si="512"/>
        <v/>
      </c>
      <c r="CG46" s="50" t="str">
        <f t="shared" si="513"/>
        <v/>
      </c>
      <c r="CH46" s="50">
        <f t="shared" si="514"/>
        <v>2</v>
      </c>
      <c r="CI46" s="59" t="str">
        <f t="shared" si="515"/>
        <v/>
      </c>
      <c r="CJ46" s="50" t="str">
        <f t="shared" si="516"/>
        <v/>
      </c>
      <c r="CK46" s="50" t="str">
        <f t="shared" si="517"/>
        <v/>
      </c>
      <c r="CL46" s="50">
        <f t="shared" si="518"/>
        <v>2</v>
      </c>
      <c r="CM46" s="50" t="str">
        <f t="shared" si="519"/>
        <v/>
      </c>
      <c r="CN46" s="50" t="str">
        <f t="shared" si="520"/>
        <v/>
      </c>
      <c r="CO46" s="50">
        <f t="shared" si="521"/>
        <v>1</v>
      </c>
      <c r="CP46" s="50" t="str">
        <f t="shared" si="522"/>
        <v/>
      </c>
      <c r="CQ46" s="50" t="str">
        <f t="shared" si="523"/>
        <v/>
      </c>
      <c r="CR46" s="50" t="str">
        <f t="shared" si="524"/>
        <v/>
      </c>
      <c r="CS46" s="50">
        <f t="shared" si="525"/>
        <v>2</v>
      </c>
      <c r="CT46" s="50" t="str">
        <f t="shared" si="526"/>
        <v/>
      </c>
      <c r="CU46" s="50" t="str">
        <f t="shared" si="527"/>
        <v/>
      </c>
      <c r="CV46" s="50" t="str">
        <f t="shared" si="528"/>
        <v/>
      </c>
      <c r="CW46" s="50" t="str">
        <f t="shared" si="529"/>
        <v/>
      </c>
      <c r="CX46" s="50">
        <f t="shared" si="530"/>
        <v>2</v>
      </c>
      <c r="CY46" s="50" t="str">
        <f t="shared" si="531"/>
        <v/>
      </c>
      <c r="CZ46" s="50" t="str">
        <f t="shared" si="532"/>
        <v/>
      </c>
      <c r="DA46" s="75">
        <f t="shared" si="533"/>
        <v>4</v>
      </c>
      <c r="DB46" s="76">
        <f t="shared" si="534"/>
        <v>16</v>
      </c>
      <c r="DC46" s="77">
        <f t="shared" si="535"/>
        <v>7</v>
      </c>
      <c r="DD46" s="78"/>
    </row>
    <row r="47" spans="1:108" s="79" customFormat="1" ht="24.95" customHeight="1" thickBot="1">
      <c r="A47" s="69"/>
      <c r="B47" s="111">
        <v>5</v>
      </c>
      <c r="C47" s="192" t="s">
        <v>55</v>
      </c>
      <c r="D47" s="193"/>
      <c r="E47" s="54">
        <v>6</v>
      </c>
      <c r="F47" s="54">
        <v>6</v>
      </c>
      <c r="G47" s="54">
        <v>5</v>
      </c>
      <c r="H47" s="54">
        <v>9</v>
      </c>
      <c r="I47" s="54">
        <v>6</v>
      </c>
      <c r="J47" s="54">
        <v>6</v>
      </c>
      <c r="K47" s="54">
        <v>10</v>
      </c>
      <c r="L47" s="54">
        <v>3</v>
      </c>
      <c r="M47" s="54">
        <v>6</v>
      </c>
      <c r="N47" s="55">
        <f t="shared" ref="N47" si="536">SUM(E47:M47)</f>
        <v>57</v>
      </c>
      <c r="O47" s="54">
        <v>5</v>
      </c>
      <c r="P47" s="54">
        <v>8</v>
      </c>
      <c r="Q47" s="54">
        <v>6</v>
      </c>
      <c r="R47" s="54">
        <v>7</v>
      </c>
      <c r="S47" s="54">
        <v>5</v>
      </c>
      <c r="T47" s="54">
        <v>4</v>
      </c>
      <c r="U47" s="54">
        <v>7</v>
      </c>
      <c r="V47" s="54">
        <v>5</v>
      </c>
      <c r="W47" s="54">
        <v>6</v>
      </c>
      <c r="X47" s="71">
        <f t="shared" ref="X47" si="537">SUM(O47:W47)</f>
        <v>53</v>
      </c>
      <c r="Y47" s="71">
        <f t="shared" ref="Y47" si="538">N47+X47</f>
        <v>110</v>
      </c>
      <c r="Z47" s="103"/>
      <c r="AA47" s="7">
        <f t="shared" ref="AA47" si="539">IF(E47="","",E47-E$4)</f>
        <v>2</v>
      </c>
      <c r="AB47" s="7">
        <f t="shared" ref="AB47" si="540">IF(F47="","",F47-F$4)</f>
        <v>2</v>
      </c>
      <c r="AC47" s="7">
        <f t="shared" ref="AC47" si="541">IF(G47="","",G47-G$4)</f>
        <v>2</v>
      </c>
      <c r="AD47" s="7">
        <f t="shared" ref="AD47" si="542">IF(H47="","",H47-H$4)</f>
        <v>4</v>
      </c>
      <c r="AE47" s="7">
        <f t="shared" ref="AE47" si="543">IF(I47="","",I47-I$4)</f>
        <v>2</v>
      </c>
      <c r="AF47" s="7">
        <f t="shared" ref="AF47" si="544">IF(J47="","",J47-J$4)</f>
        <v>2</v>
      </c>
      <c r="AG47" s="7">
        <f t="shared" ref="AG47" si="545">IF(K47="","",K47-K$4)</f>
        <v>5</v>
      </c>
      <c r="AH47" s="7">
        <f t="shared" ref="AH47" si="546">IF(L47="","",L47-L$4)</f>
        <v>0</v>
      </c>
      <c r="AI47" s="7">
        <f t="shared" ref="AI47" si="547">IF(M47="","",M47-M$4)</f>
        <v>2</v>
      </c>
      <c r="AJ47" s="7">
        <f t="shared" ref="AJ47" si="548">IF(O47="","",O47-O$4)</f>
        <v>1</v>
      </c>
      <c r="AK47" s="7">
        <f t="shared" ref="AK47" si="549">IF(P47="","",P47-P$4)</f>
        <v>3</v>
      </c>
      <c r="AL47" s="7">
        <f t="shared" ref="AL47" si="550">IF(Q47="","",Q47-Q$4)</f>
        <v>2</v>
      </c>
      <c r="AM47" s="7">
        <f t="shared" ref="AM47" si="551">IF(R47="","",R47-R$4)</f>
        <v>3</v>
      </c>
      <c r="AN47" s="7">
        <f t="shared" ref="AN47" si="552">IF(S47="","",S47-S$4)</f>
        <v>1</v>
      </c>
      <c r="AO47" s="7">
        <f t="shared" ref="AO47" si="553">IF(T47="","",T47-T$4)</f>
        <v>1</v>
      </c>
      <c r="AP47" s="7">
        <f t="shared" ref="AP47" si="554">IF(U47="","",U47-U$4)</f>
        <v>2</v>
      </c>
      <c r="AQ47" s="7">
        <f t="shared" ref="AQ47" si="555">IF(V47="","",V47-V$4)</f>
        <v>2</v>
      </c>
      <c r="AR47" s="7">
        <f t="shared" ref="AR47" si="556">IF(W47="","",W47-W$4)</f>
        <v>2</v>
      </c>
      <c r="AS47" s="72">
        <f t="shared" si="473"/>
        <v>0</v>
      </c>
      <c r="AT47" s="73">
        <f t="shared" si="474"/>
        <v>0</v>
      </c>
      <c r="AU47" s="73">
        <f t="shared" si="475"/>
        <v>1</v>
      </c>
      <c r="AV47" s="73">
        <f t="shared" si="476"/>
        <v>3</v>
      </c>
      <c r="AW47" s="73">
        <f t="shared" si="477"/>
        <v>10</v>
      </c>
      <c r="AX47" s="74">
        <f t="shared" si="478"/>
        <v>4</v>
      </c>
      <c r="AY47" s="50" t="str">
        <f t="shared" ref="AY47" si="557">IF(AA$4=3,AA47,"")</f>
        <v/>
      </c>
      <c r="AZ47" s="50" t="str">
        <f t="shared" ref="AZ47" si="558">IF(AB$4=3,AB47,"")</f>
        <v/>
      </c>
      <c r="BA47" s="50">
        <f t="shared" ref="BA47" si="559">IF(AC$4=3,AC47,"")</f>
        <v>2</v>
      </c>
      <c r="BB47" s="50" t="str">
        <f t="shared" ref="BB47" si="560">IF(AD$4=3,AD47,"")</f>
        <v/>
      </c>
      <c r="BC47" s="50" t="str">
        <f t="shared" ref="BC47" si="561">IF(AE$4=3,AE47,"")</f>
        <v/>
      </c>
      <c r="BD47" s="50" t="str">
        <f t="shared" ref="BD47" si="562">IF(AF$4=3,AF47,"")</f>
        <v/>
      </c>
      <c r="BE47" s="50" t="str">
        <f t="shared" ref="BE47" si="563">IF(AG$4=3,AG47,"")</f>
        <v/>
      </c>
      <c r="BF47" s="50">
        <f t="shared" ref="BF47" si="564">IF(AH$4=3,AH47,"")</f>
        <v>0</v>
      </c>
      <c r="BG47" s="50" t="str">
        <f t="shared" ref="BG47" si="565">IF(AI$4=3,AI47,"")</f>
        <v/>
      </c>
      <c r="BH47" s="50" t="str">
        <f t="shared" ref="BH47" si="566">IF(AJ$4=3,AJ47,"")</f>
        <v/>
      </c>
      <c r="BI47" s="50" t="str">
        <f t="shared" ref="BI47" si="567">IF(AK$4=3,AK47,"")</f>
        <v/>
      </c>
      <c r="BJ47" s="50" t="str">
        <f t="shared" ref="BJ47" si="568">IF(AL$4=3,AL47,"")</f>
        <v/>
      </c>
      <c r="BK47" s="50" t="str">
        <f t="shared" ref="BK47" si="569">IF(AM$4=3,AM47,"")</f>
        <v/>
      </c>
      <c r="BL47" s="50" t="str">
        <f t="shared" ref="BL47" si="570">IF(AN$4=3,AN47,"")</f>
        <v/>
      </c>
      <c r="BM47" s="50">
        <f t="shared" ref="BM47" si="571">IF(AO$4=3,AO47,"")</f>
        <v>1</v>
      </c>
      <c r="BN47" s="50" t="str">
        <f t="shared" ref="BN47" si="572">IF(AP$4=3,AP47,"")</f>
        <v/>
      </c>
      <c r="BO47" s="50">
        <f t="shared" ref="BO47" si="573">IF(AQ$4=3,AQ47,"")</f>
        <v>2</v>
      </c>
      <c r="BP47" s="51" t="str">
        <f t="shared" ref="BP47" si="574">IF(AR$4=3,AR47,"")</f>
        <v/>
      </c>
      <c r="BQ47" s="50">
        <f t="shared" ref="BQ47" si="575">IF(AA$4=4,AA47,"")</f>
        <v>2</v>
      </c>
      <c r="BR47" s="50">
        <f t="shared" ref="BR47" si="576">IF(AB$4=4,AB47,"")</f>
        <v>2</v>
      </c>
      <c r="BS47" s="50" t="str">
        <f t="shared" ref="BS47" si="577">IF(AC$4=4,AC47,"")</f>
        <v/>
      </c>
      <c r="BT47" s="50" t="str">
        <f t="shared" ref="BT47" si="578">IF(AD$4=4,AD47,"")</f>
        <v/>
      </c>
      <c r="BU47" s="50">
        <f t="shared" ref="BU47" si="579">IF(AE$4=4,AE47,"")</f>
        <v>2</v>
      </c>
      <c r="BV47" s="50">
        <f t="shared" ref="BV47" si="580">IF(AF$4=4,AF47,"")</f>
        <v>2</v>
      </c>
      <c r="BW47" s="50" t="str">
        <f t="shared" ref="BW47" si="581">IF(AG$4=4,AG47,"")</f>
        <v/>
      </c>
      <c r="BX47" s="50" t="str">
        <f t="shared" ref="BX47" si="582">IF(AH$4=4,AH47,"")</f>
        <v/>
      </c>
      <c r="BY47" s="50">
        <f t="shared" ref="BY47" si="583">IF(AI$4=4,AI47,"")</f>
        <v>2</v>
      </c>
      <c r="BZ47" s="50">
        <f t="shared" ref="BZ47" si="584">IF(AJ$4=4,AJ47,"")</f>
        <v>1</v>
      </c>
      <c r="CA47" s="50" t="str">
        <f t="shared" ref="CA47" si="585">IF(AK$4=4,AK47,"")</f>
        <v/>
      </c>
      <c r="CB47" s="50">
        <f t="shared" ref="CB47" si="586">IF(AL$4=4,AL47,"")</f>
        <v>2</v>
      </c>
      <c r="CC47" s="50">
        <f t="shared" ref="CC47" si="587">IF(AM$4=4,AM47,"")</f>
        <v>3</v>
      </c>
      <c r="CD47" s="50">
        <f t="shared" ref="CD47" si="588">IF(AN$4=4,AN47,"")</f>
        <v>1</v>
      </c>
      <c r="CE47" s="50" t="str">
        <f t="shared" ref="CE47" si="589">IF(AO$4=4,AO47,"")</f>
        <v/>
      </c>
      <c r="CF47" s="50" t="str">
        <f t="shared" ref="CF47" si="590">IF(AP$4=4,AP47,"")</f>
        <v/>
      </c>
      <c r="CG47" s="50" t="str">
        <f t="shared" ref="CG47" si="591">IF(AQ$4=4,AQ47,"")</f>
        <v/>
      </c>
      <c r="CH47" s="50">
        <f t="shared" ref="CH47" si="592">IF(AR$4=4,AR47,"")</f>
        <v>2</v>
      </c>
      <c r="CI47" s="59" t="str">
        <f t="shared" ref="CI47" si="593">IF(AA$4=5,AA47,"")</f>
        <v/>
      </c>
      <c r="CJ47" s="50" t="str">
        <f t="shared" ref="CJ47" si="594">IF(AB$4=5,AB47,"")</f>
        <v/>
      </c>
      <c r="CK47" s="50" t="str">
        <f t="shared" ref="CK47" si="595">IF(AC$4=5,AC47,"")</f>
        <v/>
      </c>
      <c r="CL47" s="50">
        <f t="shared" ref="CL47" si="596">IF(AD$4=5,AD47,"")</f>
        <v>4</v>
      </c>
      <c r="CM47" s="50" t="str">
        <f t="shared" ref="CM47" si="597">IF(AE$4=5,AE47,"")</f>
        <v/>
      </c>
      <c r="CN47" s="50" t="str">
        <f t="shared" ref="CN47" si="598">IF(AF$4=5,AF47,"")</f>
        <v/>
      </c>
      <c r="CO47" s="50">
        <f t="shared" ref="CO47" si="599">IF(AG$4=5,AG47,"")</f>
        <v>5</v>
      </c>
      <c r="CP47" s="50" t="str">
        <f t="shared" ref="CP47" si="600">IF(AH$4=5,AH47,"")</f>
        <v/>
      </c>
      <c r="CQ47" s="50" t="str">
        <f t="shared" ref="CQ47" si="601">IF(AI$4=5,AI47,"")</f>
        <v/>
      </c>
      <c r="CR47" s="50" t="str">
        <f t="shared" ref="CR47" si="602">IF(AJ$4=5,AJ47,"")</f>
        <v/>
      </c>
      <c r="CS47" s="50">
        <f t="shared" ref="CS47" si="603">IF(AK$4=5,AK47,"")</f>
        <v>3</v>
      </c>
      <c r="CT47" s="50" t="str">
        <f t="shared" ref="CT47" si="604">IF(AL$4=5,AL47,"")</f>
        <v/>
      </c>
      <c r="CU47" s="50" t="str">
        <f t="shared" ref="CU47" si="605">IF(AM$4=5,AM47,"")</f>
        <v/>
      </c>
      <c r="CV47" s="50" t="str">
        <f t="shared" ref="CV47" si="606">IF(AN$4=5,AN47,"")</f>
        <v/>
      </c>
      <c r="CW47" s="50" t="str">
        <f t="shared" ref="CW47" si="607">IF(AO$4=5,AO47,"")</f>
        <v/>
      </c>
      <c r="CX47" s="50">
        <f t="shared" ref="CX47" si="608">IF(AP$4=5,AP47,"")</f>
        <v>2</v>
      </c>
      <c r="CY47" s="50" t="str">
        <f t="shared" ref="CY47" si="609">IF(AQ$4=5,AQ47,"")</f>
        <v/>
      </c>
      <c r="CZ47" s="50" t="str">
        <f t="shared" ref="CZ47" si="610">IF(AR$4=5,AR47,"")</f>
        <v/>
      </c>
      <c r="DA47" s="75">
        <f t="shared" ref="DA47" si="611">SUM(AY47:BP47)</f>
        <v>5</v>
      </c>
      <c r="DB47" s="76">
        <f t="shared" ref="DB47" si="612">SUM(BQ47:CH47)</f>
        <v>19</v>
      </c>
      <c r="DC47" s="77">
        <f t="shared" ref="DC47" si="613">SUM(CI47:CZ47)</f>
        <v>14</v>
      </c>
      <c r="DD47" s="78"/>
    </row>
    <row r="48" spans="1:108" ht="12.75" customHeight="1">
      <c r="A48" s="14"/>
      <c r="B48" s="80"/>
      <c r="C48" s="80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2"/>
      <c r="Q48" s="82"/>
      <c r="R48" s="82"/>
      <c r="S48" s="82"/>
      <c r="T48" s="82"/>
      <c r="U48" s="82"/>
      <c r="V48" s="82"/>
      <c r="W48" s="82"/>
      <c r="X48" s="194">
        <f>SUM(Y43:Y47)-MAX(Y43:Y47)</f>
        <v>367</v>
      </c>
      <c r="Y48" s="195"/>
      <c r="Z48" s="101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200">
        <f>SUM(AS43:AS47)</f>
        <v>0</v>
      </c>
      <c r="AT48" s="202">
        <f t="shared" ref="AT48" si="614">SUM(AT43:AT47)</f>
        <v>2</v>
      </c>
      <c r="AU48" s="202">
        <f t="shared" ref="AU48" si="615">SUM(AU43:AU47)</f>
        <v>15</v>
      </c>
      <c r="AV48" s="202">
        <f t="shared" ref="AV48" si="616">SUM(AV43:AV47)</f>
        <v>39</v>
      </c>
      <c r="AW48" s="202">
        <f t="shared" ref="AW48" si="617">SUM(AW43:AW47)</f>
        <v>26</v>
      </c>
      <c r="AX48" s="206">
        <f t="shared" ref="AX48" si="618">SUM(AX43:AX47)</f>
        <v>8</v>
      </c>
      <c r="AY48" s="50">
        <f t="shared" ref="AY48" si="619">SUM(AY43:AY47)</f>
        <v>0</v>
      </c>
      <c r="AZ48" s="50">
        <f t="shared" ref="AZ48" si="620">SUM(AZ43:AZ47)</f>
        <v>0</v>
      </c>
      <c r="BA48" s="50">
        <f t="shared" ref="BA48" si="621">SUM(BA43:BA47)</f>
        <v>5</v>
      </c>
      <c r="BB48" s="50">
        <f t="shared" ref="BB48" si="622">SUM(BB43:BB47)</f>
        <v>0</v>
      </c>
      <c r="BC48" s="50">
        <f t="shared" ref="BC48" si="623">SUM(BC43:BC47)</f>
        <v>0</v>
      </c>
      <c r="BD48" s="50">
        <f t="shared" ref="BD48" si="624">SUM(BD43:BD47)</f>
        <v>0</v>
      </c>
      <c r="BE48" s="50">
        <f t="shared" ref="BE48" si="625">SUM(BE43:BE47)</f>
        <v>0</v>
      </c>
      <c r="BF48" s="50">
        <f t="shared" ref="BF48" si="626">SUM(BF43:BF47)</f>
        <v>2</v>
      </c>
      <c r="BG48" s="50">
        <f t="shared" ref="BG48" si="627">SUM(BG43:BG47)</f>
        <v>0</v>
      </c>
      <c r="BH48" s="50">
        <f t="shared" ref="BH48" si="628">SUM(BH43:BH47)</f>
        <v>0</v>
      </c>
      <c r="BI48" s="50">
        <f t="shared" ref="BI48" si="629">SUM(BI43:BI47)</f>
        <v>0</v>
      </c>
      <c r="BJ48" s="50">
        <f t="shared" ref="BJ48" si="630">SUM(BJ43:BJ47)</f>
        <v>0</v>
      </c>
      <c r="BK48" s="50">
        <f t="shared" ref="BK48" si="631">SUM(BK43:BK47)</f>
        <v>0</v>
      </c>
      <c r="BL48" s="50">
        <f t="shared" ref="BL48" si="632">SUM(BL43:BL47)</f>
        <v>0</v>
      </c>
      <c r="BM48" s="50">
        <f t="shared" ref="BM48" si="633">SUM(BM43:BM47)</f>
        <v>3</v>
      </c>
      <c r="BN48" s="50">
        <f t="shared" ref="BN48" si="634">SUM(BN43:BN47)</f>
        <v>0</v>
      </c>
      <c r="BO48" s="50">
        <f t="shared" ref="BO48" si="635">SUM(BO43:BO47)</f>
        <v>9</v>
      </c>
      <c r="BP48" s="51">
        <f t="shared" ref="BP48" si="636">SUM(BP43:BP47)</f>
        <v>0</v>
      </c>
      <c r="BQ48" s="50">
        <f t="shared" ref="BQ48" si="637">SUM(BQ43:BQ47)</f>
        <v>9</v>
      </c>
      <c r="BR48" s="50">
        <f t="shared" ref="BR48" si="638">SUM(BR43:BR47)</f>
        <v>7</v>
      </c>
      <c r="BS48" s="50">
        <f t="shared" ref="BS48" si="639">SUM(BS43:BS47)</f>
        <v>0</v>
      </c>
      <c r="BT48" s="50">
        <f t="shared" ref="BT48" si="640">SUM(BT43:BT47)</f>
        <v>0</v>
      </c>
      <c r="BU48" s="50">
        <f t="shared" ref="BU48" si="641">SUM(BU43:BU47)</f>
        <v>8</v>
      </c>
      <c r="BV48" s="50">
        <f t="shared" ref="BV48" si="642">SUM(BV43:BV47)</f>
        <v>6</v>
      </c>
      <c r="BW48" s="50">
        <f t="shared" ref="BW48" si="643">SUM(BW43:BW47)</f>
        <v>0</v>
      </c>
      <c r="BX48" s="50">
        <f t="shared" ref="BX48" si="644">SUM(BX43:BX47)</f>
        <v>0</v>
      </c>
      <c r="BY48" s="50">
        <f t="shared" ref="BY48" si="645">SUM(BY43:BY47)</f>
        <v>8</v>
      </c>
      <c r="BZ48" s="50">
        <f t="shared" ref="BZ48" si="646">SUM(BZ43:BZ47)</f>
        <v>6</v>
      </c>
      <c r="CA48" s="50">
        <f t="shared" ref="CA48" si="647">SUM(CA43:CA47)</f>
        <v>0</v>
      </c>
      <c r="CB48" s="50">
        <f t="shared" ref="CB48" si="648">SUM(CB43:CB47)</f>
        <v>8</v>
      </c>
      <c r="CC48" s="50">
        <f t="shared" ref="CC48" si="649">SUM(CC43:CC47)</f>
        <v>7</v>
      </c>
      <c r="CD48" s="50">
        <f t="shared" ref="CD48" si="650">SUM(CD43:CD47)</f>
        <v>8</v>
      </c>
      <c r="CE48" s="50">
        <f t="shared" ref="CE48" si="651">SUM(CE43:CE47)</f>
        <v>0</v>
      </c>
      <c r="CF48" s="50">
        <f t="shared" ref="CF48" si="652">SUM(CF43:CF47)</f>
        <v>0</v>
      </c>
      <c r="CG48" s="50">
        <f t="shared" ref="CG48" si="653">SUM(CG43:CG47)</f>
        <v>0</v>
      </c>
      <c r="CH48" s="50">
        <f t="shared" ref="CH48" si="654">SUM(CH43:CH47)</f>
        <v>8</v>
      </c>
      <c r="CI48" s="59">
        <f t="shared" ref="CI48" si="655">SUM(CI43:CI47)</f>
        <v>0</v>
      </c>
      <c r="CJ48" s="50">
        <f t="shared" ref="CJ48" si="656">SUM(CJ43:CJ47)</f>
        <v>0</v>
      </c>
      <c r="CK48" s="50">
        <f t="shared" ref="CK48" si="657">SUM(CK43:CK47)</f>
        <v>0</v>
      </c>
      <c r="CL48" s="50">
        <f t="shared" ref="CL48" si="658">SUM(CL43:CL47)</f>
        <v>4</v>
      </c>
      <c r="CM48" s="50">
        <f t="shared" ref="CM48" si="659">SUM(CM43:CM47)</f>
        <v>0</v>
      </c>
      <c r="CN48" s="50">
        <f t="shared" ref="CN48" si="660">SUM(CN43:CN47)</f>
        <v>0</v>
      </c>
      <c r="CO48" s="50">
        <f t="shared" ref="CO48" si="661">SUM(CO43:CO47)</f>
        <v>8</v>
      </c>
      <c r="CP48" s="50">
        <f t="shared" ref="CP48" si="662">SUM(CP43:CP47)</f>
        <v>0</v>
      </c>
      <c r="CQ48" s="50">
        <f t="shared" ref="CQ48" si="663">SUM(CQ43:CQ47)</f>
        <v>0</v>
      </c>
      <c r="CR48" s="50">
        <f t="shared" ref="CR48" si="664">SUM(CR43:CR47)</f>
        <v>0</v>
      </c>
      <c r="CS48" s="50">
        <f t="shared" ref="CS48" si="665">SUM(CS43:CS47)</f>
        <v>5</v>
      </c>
      <c r="CT48" s="50">
        <f t="shared" ref="CT48" si="666">SUM(CT43:CT47)</f>
        <v>0</v>
      </c>
      <c r="CU48" s="50">
        <f t="shared" ref="CU48" si="667">SUM(CU43:CU47)</f>
        <v>0</v>
      </c>
      <c r="CV48" s="50">
        <f t="shared" ref="CV48" si="668">SUM(CV43:CV47)</f>
        <v>0</v>
      </c>
      <c r="CW48" s="50">
        <f t="shared" ref="CW48" si="669">SUM(CW43:CW47)</f>
        <v>0</v>
      </c>
      <c r="CX48" s="50">
        <f t="shared" ref="CX48" si="670">SUM(CX43:CX47)</f>
        <v>6</v>
      </c>
      <c r="CY48" s="50">
        <f t="shared" ref="CY48" si="671">SUM(CY43:CY47)</f>
        <v>0</v>
      </c>
      <c r="CZ48" s="50">
        <f t="shared" ref="CZ48" si="672">SUM(CZ43:CZ47)</f>
        <v>0</v>
      </c>
      <c r="DA48" s="208">
        <f t="shared" ref="DA48" si="673">SUM(DA43:DA47)</f>
        <v>19</v>
      </c>
      <c r="DB48" s="188">
        <f t="shared" ref="DB48" si="674">SUM(DB43:DB47)</f>
        <v>75</v>
      </c>
      <c r="DC48" s="190">
        <f t="shared" ref="DC48" si="675">SUM(DC43:DC47)</f>
        <v>23</v>
      </c>
      <c r="DD48" s="27"/>
    </row>
    <row r="49" spans="1:108" ht="12.75" customHeight="1" thickBot="1">
      <c r="A49" s="14"/>
      <c r="B49" s="80"/>
      <c r="C49" s="80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2"/>
      <c r="Q49" s="82"/>
      <c r="R49" s="82"/>
      <c r="S49" s="82"/>
      <c r="T49" s="82"/>
      <c r="U49" s="82"/>
      <c r="V49" s="82"/>
      <c r="W49" s="82"/>
      <c r="X49" s="196"/>
      <c r="Y49" s="197"/>
      <c r="Z49" s="101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201"/>
      <c r="AT49" s="203"/>
      <c r="AU49" s="203"/>
      <c r="AV49" s="203"/>
      <c r="AW49" s="203"/>
      <c r="AX49" s="207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9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209"/>
      <c r="DB49" s="189"/>
      <c r="DC49" s="191"/>
      <c r="DD49" s="27"/>
    </row>
    <row r="50" spans="1:108" ht="13.5" customHeight="1" thickBot="1">
      <c r="A50" s="14"/>
      <c r="B50" s="80"/>
      <c r="C50" s="80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2"/>
      <c r="Q50" s="82"/>
      <c r="R50" s="82"/>
      <c r="S50" s="82"/>
      <c r="T50" s="82"/>
      <c r="U50" s="82"/>
      <c r="V50" s="82"/>
      <c r="W50" s="82"/>
      <c r="X50" s="198"/>
      <c r="Y50" s="199"/>
      <c r="Z50" s="10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22"/>
      <c r="AT50" s="23"/>
      <c r="AU50" s="23"/>
      <c r="AV50" s="23"/>
      <c r="AW50" s="23"/>
      <c r="AX50" s="23"/>
      <c r="AY50" s="24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6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4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6"/>
      <c r="DA50" s="23"/>
      <c r="DB50" s="23"/>
      <c r="DC50" s="23"/>
      <c r="DD50" s="27"/>
    </row>
    <row r="51" spans="1:108">
      <c r="A51" s="28"/>
      <c r="B51" s="83"/>
      <c r="C51" s="99" t="str">
        <f>C41</f>
        <v>HOWARDS GROVE</v>
      </c>
      <c r="D51" s="99" t="str">
        <f>C41</f>
        <v>HOWARDS GROVE</v>
      </c>
      <c r="E51" s="98">
        <f>SUM(E43:E47)-MAX(E43:E47)</f>
        <v>21</v>
      </c>
      <c r="F51" s="98">
        <f t="shared" ref="F51:Y51" si="676">SUM(F43:F47)-MAX(F43:F47)</f>
        <v>21</v>
      </c>
      <c r="G51" s="98">
        <f t="shared" si="676"/>
        <v>15</v>
      </c>
      <c r="H51" s="98">
        <f t="shared" si="676"/>
        <v>20</v>
      </c>
      <c r="I51" s="98">
        <f t="shared" si="676"/>
        <v>22</v>
      </c>
      <c r="J51" s="98">
        <f t="shared" si="676"/>
        <v>20</v>
      </c>
      <c r="K51" s="98">
        <f t="shared" si="676"/>
        <v>23</v>
      </c>
      <c r="L51" s="98">
        <f t="shared" si="676"/>
        <v>13</v>
      </c>
      <c r="M51" s="98">
        <f t="shared" si="676"/>
        <v>21</v>
      </c>
      <c r="N51" s="98">
        <f t="shared" si="676"/>
        <v>180</v>
      </c>
      <c r="O51" s="98">
        <f t="shared" si="676"/>
        <v>20</v>
      </c>
      <c r="P51" s="98">
        <f t="shared" si="676"/>
        <v>22</v>
      </c>
      <c r="Q51" s="98">
        <f t="shared" si="676"/>
        <v>21</v>
      </c>
      <c r="R51" s="98">
        <f t="shared" si="676"/>
        <v>20</v>
      </c>
      <c r="S51" s="98">
        <f t="shared" si="676"/>
        <v>22</v>
      </c>
      <c r="T51" s="98">
        <f t="shared" si="676"/>
        <v>14</v>
      </c>
      <c r="U51" s="98">
        <f t="shared" si="676"/>
        <v>24</v>
      </c>
      <c r="V51" s="98">
        <f t="shared" si="676"/>
        <v>18</v>
      </c>
      <c r="W51" s="98">
        <f t="shared" si="676"/>
        <v>22</v>
      </c>
      <c r="X51" s="98">
        <f t="shared" si="676"/>
        <v>187</v>
      </c>
      <c r="Y51" s="98">
        <f t="shared" si="676"/>
        <v>367</v>
      </c>
      <c r="Z51" s="104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22"/>
      <c r="AT51" s="23"/>
      <c r="AU51" s="23"/>
      <c r="AV51" s="23"/>
      <c r="AW51" s="23"/>
      <c r="AX51" s="23"/>
      <c r="AY51" s="24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6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4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6"/>
      <c r="DA51" s="23"/>
      <c r="DB51" s="23"/>
      <c r="DC51" s="23"/>
      <c r="DD51" s="27"/>
    </row>
    <row r="52" spans="1:108">
      <c r="A52" s="14"/>
      <c r="B52" s="35"/>
      <c r="C52" s="36"/>
      <c r="D52" s="37" t="s">
        <v>7</v>
      </c>
      <c r="E52" s="42">
        <f t="shared" ref="E52:T52" si="677">E$4</f>
        <v>4</v>
      </c>
      <c r="F52" s="42">
        <f t="shared" si="677"/>
        <v>4</v>
      </c>
      <c r="G52" s="42">
        <f t="shared" si="677"/>
        <v>3</v>
      </c>
      <c r="H52" s="42">
        <f t="shared" si="677"/>
        <v>5</v>
      </c>
      <c r="I52" s="42">
        <f t="shared" si="677"/>
        <v>4</v>
      </c>
      <c r="J52" s="42">
        <f t="shared" si="677"/>
        <v>4</v>
      </c>
      <c r="K52" s="42">
        <f t="shared" si="677"/>
        <v>5</v>
      </c>
      <c r="L52" s="42">
        <f t="shared" si="677"/>
        <v>3</v>
      </c>
      <c r="M52" s="42">
        <f t="shared" si="677"/>
        <v>4</v>
      </c>
      <c r="N52" s="42">
        <f t="shared" si="677"/>
        <v>36</v>
      </c>
      <c r="O52" s="42">
        <f t="shared" si="677"/>
        <v>4</v>
      </c>
      <c r="P52" s="42">
        <f t="shared" si="677"/>
        <v>5</v>
      </c>
      <c r="Q52" s="42">
        <f t="shared" si="677"/>
        <v>4</v>
      </c>
      <c r="R52" s="42">
        <f t="shared" si="677"/>
        <v>4</v>
      </c>
      <c r="S52" s="42">
        <f t="shared" si="677"/>
        <v>4</v>
      </c>
      <c r="T52" s="42">
        <f t="shared" si="677"/>
        <v>3</v>
      </c>
      <c r="U52" s="42">
        <f t="shared" ref="U52:Y52" si="678">U$4</f>
        <v>5</v>
      </c>
      <c r="V52" s="42">
        <f t="shared" si="678"/>
        <v>3</v>
      </c>
      <c r="W52" s="42">
        <f t="shared" si="678"/>
        <v>4</v>
      </c>
      <c r="X52" s="42">
        <f t="shared" si="678"/>
        <v>36</v>
      </c>
      <c r="Y52" s="42">
        <f t="shared" si="678"/>
        <v>72</v>
      </c>
      <c r="Z52" s="101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22"/>
      <c r="AT52" s="23"/>
      <c r="AU52" s="23"/>
      <c r="AV52" s="23"/>
      <c r="AW52" s="23"/>
      <c r="AX52" s="23"/>
      <c r="AY52" s="24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6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4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6"/>
      <c r="DA52" s="23"/>
      <c r="DB52" s="23"/>
      <c r="DC52" s="23"/>
      <c r="DD52" s="27"/>
    </row>
    <row r="53" spans="1:108" ht="19.5" thickBot="1">
      <c r="A53" s="14"/>
      <c r="B53" s="39" t="s">
        <v>8</v>
      </c>
      <c r="C53" s="40" t="s">
        <v>41</v>
      </c>
      <c r="D53" s="41" t="s">
        <v>9</v>
      </c>
      <c r="E53" s="42" t="str">
        <f t="shared" ref="E53:T53" si="679">E$5</f>
        <v>349/335</v>
      </c>
      <c r="F53" s="42" t="str">
        <f t="shared" si="679"/>
        <v>375/285</v>
      </c>
      <c r="G53" s="42" t="str">
        <f t="shared" si="679"/>
        <v>158/142</v>
      </c>
      <c r="H53" s="42" t="str">
        <f t="shared" si="679"/>
        <v>516/473</v>
      </c>
      <c r="I53" s="42" t="str">
        <f t="shared" si="679"/>
        <v>362/340</v>
      </c>
      <c r="J53" s="42" t="str">
        <f t="shared" si="679"/>
        <v>439/349</v>
      </c>
      <c r="K53" s="42" t="str">
        <f t="shared" si="679"/>
        <v>494/475</v>
      </c>
      <c r="L53" s="42" t="str">
        <f t="shared" si="679"/>
        <v>176/150</v>
      </c>
      <c r="M53" s="42" t="str">
        <f t="shared" si="679"/>
        <v>432/370</v>
      </c>
      <c r="N53" s="42" t="str">
        <f t="shared" si="679"/>
        <v>3301/2919</v>
      </c>
      <c r="O53" s="42" t="str">
        <f t="shared" si="679"/>
        <v>335/320</v>
      </c>
      <c r="P53" s="42" t="str">
        <f t="shared" si="679"/>
        <v>495/460</v>
      </c>
      <c r="Q53" s="42" t="str">
        <f t="shared" si="679"/>
        <v>407/330</v>
      </c>
      <c r="R53" s="42" t="str">
        <f t="shared" si="679"/>
        <v>335/313</v>
      </c>
      <c r="S53" s="42" t="str">
        <f t="shared" si="679"/>
        <v>405/376</v>
      </c>
      <c r="T53" s="42" t="str">
        <f t="shared" si="679"/>
        <v>189/135</v>
      </c>
      <c r="U53" s="42" t="str">
        <f t="shared" ref="U53:Y53" si="680">U$5</f>
        <v>540/430</v>
      </c>
      <c r="V53" s="42" t="str">
        <f t="shared" si="680"/>
        <v>152/130</v>
      </c>
      <c r="W53" s="42" t="str">
        <f t="shared" si="680"/>
        <v>331/320</v>
      </c>
      <c r="X53" s="42" t="str">
        <f t="shared" si="680"/>
        <v>3189/2814</v>
      </c>
      <c r="Y53" s="42" t="str">
        <f t="shared" si="680"/>
        <v>6490 / 5733</v>
      </c>
      <c r="Z53" s="102">
        <f t="shared" ref="Z53" si="681">X60</f>
        <v>393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22"/>
      <c r="AT53" s="23"/>
      <c r="AU53" s="23"/>
      <c r="AV53" s="23"/>
      <c r="AW53" s="23"/>
      <c r="AX53" s="23"/>
      <c r="AY53" s="24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6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4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6"/>
      <c r="DA53" s="23"/>
      <c r="DB53" s="23"/>
      <c r="DC53" s="23"/>
      <c r="DD53" s="27"/>
    </row>
    <row r="54" spans="1:108" ht="24.95" customHeight="1" thickBot="1">
      <c r="A54" s="14"/>
      <c r="B54" s="43" t="s">
        <v>14</v>
      </c>
      <c r="C54" s="204" t="s">
        <v>15</v>
      </c>
      <c r="D54" s="205"/>
      <c r="E54" s="43">
        <v>1</v>
      </c>
      <c r="F54" s="43">
        <v>2</v>
      </c>
      <c r="G54" s="43">
        <v>3</v>
      </c>
      <c r="H54" s="43">
        <v>4</v>
      </c>
      <c r="I54" s="43">
        <v>5</v>
      </c>
      <c r="J54" s="43">
        <v>6</v>
      </c>
      <c r="K54" s="43">
        <v>7</v>
      </c>
      <c r="L54" s="43">
        <v>8</v>
      </c>
      <c r="M54" s="43">
        <v>9</v>
      </c>
      <c r="N54" s="44" t="s">
        <v>16</v>
      </c>
      <c r="O54" s="43">
        <v>10</v>
      </c>
      <c r="P54" s="43">
        <v>11</v>
      </c>
      <c r="Q54" s="43">
        <v>12</v>
      </c>
      <c r="R54" s="43">
        <v>13</v>
      </c>
      <c r="S54" s="43">
        <v>14</v>
      </c>
      <c r="T54" s="43">
        <v>15</v>
      </c>
      <c r="U54" s="43">
        <v>16</v>
      </c>
      <c r="V54" s="43">
        <v>17</v>
      </c>
      <c r="W54" s="43">
        <v>18</v>
      </c>
      <c r="X54" s="44" t="s">
        <v>17</v>
      </c>
      <c r="Y54" s="44" t="s">
        <v>18</v>
      </c>
      <c r="Z54" s="101"/>
      <c r="AA54" s="45" t="s">
        <v>4</v>
      </c>
      <c r="AB54" s="45" t="s">
        <v>4</v>
      </c>
      <c r="AC54" s="45" t="s">
        <v>4</v>
      </c>
      <c r="AD54" s="46" t="s">
        <v>4</v>
      </c>
      <c r="AE54" s="46" t="s">
        <v>4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47" t="s">
        <v>19</v>
      </c>
      <c r="AT54" s="48" t="s">
        <v>20</v>
      </c>
      <c r="AU54" s="48" t="s">
        <v>7</v>
      </c>
      <c r="AV54" s="48" t="s">
        <v>21</v>
      </c>
      <c r="AW54" s="48" t="s">
        <v>22</v>
      </c>
      <c r="AX54" s="49" t="s">
        <v>23</v>
      </c>
      <c r="AY54" s="46" t="s">
        <v>4</v>
      </c>
      <c r="AZ54" s="46" t="s">
        <v>4</v>
      </c>
      <c r="BA54" s="46" t="s">
        <v>4</v>
      </c>
      <c r="BB54" s="46" t="s">
        <v>4</v>
      </c>
      <c r="BC54" s="46" t="s">
        <v>4</v>
      </c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6" t="s">
        <v>4</v>
      </c>
      <c r="BR54" s="46" t="s">
        <v>4</v>
      </c>
      <c r="BS54" s="46" t="s">
        <v>4</v>
      </c>
      <c r="BT54" s="46" t="s">
        <v>4</v>
      </c>
      <c r="BU54" s="46" t="s">
        <v>4</v>
      </c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2" t="s">
        <v>4</v>
      </c>
      <c r="CJ54" s="46" t="s">
        <v>4</v>
      </c>
      <c r="CK54" s="46" t="s">
        <v>4</v>
      </c>
      <c r="CL54" s="46" t="s">
        <v>4</v>
      </c>
      <c r="CM54" s="46" t="s">
        <v>4</v>
      </c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47" t="s">
        <v>24</v>
      </c>
      <c r="DB54" s="48" t="s">
        <v>25</v>
      </c>
      <c r="DC54" s="49" t="s">
        <v>26</v>
      </c>
      <c r="DD54" s="27"/>
    </row>
    <row r="55" spans="1:108" ht="24.95" customHeight="1">
      <c r="A55" s="14"/>
      <c r="B55" s="110">
        <v>1</v>
      </c>
      <c r="C55" s="192" t="s">
        <v>56</v>
      </c>
      <c r="D55" s="193"/>
      <c r="E55" s="54">
        <v>5</v>
      </c>
      <c r="F55" s="54">
        <v>5</v>
      </c>
      <c r="G55" s="54">
        <v>3</v>
      </c>
      <c r="H55" s="54">
        <v>7</v>
      </c>
      <c r="I55" s="54">
        <v>6</v>
      </c>
      <c r="J55" s="54">
        <v>4</v>
      </c>
      <c r="K55" s="54">
        <v>7</v>
      </c>
      <c r="L55" s="54">
        <v>4</v>
      </c>
      <c r="M55" s="54">
        <v>5</v>
      </c>
      <c r="N55" s="55">
        <f t="shared" ref="N55:N58" si="682">SUM(E55:M55)</f>
        <v>46</v>
      </c>
      <c r="O55" s="54">
        <v>6</v>
      </c>
      <c r="P55" s="54">
        <v>6</v>
      </c>
      <c r="Q55" s="54">
        <v>4</v>
      </c>
      <c r="R55" s="54">
        <v>6</v>
      </c>
      <c r="S55" s="54">
        <v>6</v>
      </c>
      <c r="T55" s="54">
        <v>4</v>
      </c>
      <c r="U55" s="54">
        <v>5</v>
      </c>
      <c r="V55" s="54">
        <v>4</v>
      </c>
      <c r="W55" s="54">
        <v>6</v>
      </c>
      <c r="X55" s="55">
        <f t="shared" ref="X55:X58" si="683">SUM(O55:W55)</f>
        <v>47</v>
      </c>
      <c r="Y55" s="55">
        <f t="shared" ref="Y55:Y58" si="684">N55+X55</f>
        <v>93</v>
      </c>
      <c r="Z55" s="101"/>
      <c r="AA55" s="7">
        <f t="shared" ref="AA55:AA58" si="685">IF(E55="","",E55-E$4)</f>
        <v>1</v>
      </c>
      <c r="AB55" s="7">
        <f t="shared" ref="AB55:AB58" si="686">IF(F55="","",F55-F$4)</f>
        <v>1</v>
      </c>
      <c r="AC55" s="7">
        <f t="shared" ref="AC55:AC58" si="687">IF(G55="","",G55-G$4)</f>
        <v>0</v>
      </c>
      <c r="AD55" s="7">
        <f t="shared" ref="AD55:AD58" si="688">IF(H55="","",H55-H$4)</f>
        <v>2</v>
      </c>
      <c r="AE55" s="7">
        <f t="shared" ref="AE55:AE58" si="689">IF(I55="","",I55-I$4)</f>
        <v>2</v>
      </c>
      <c r="AF55" s="7">
        <f t="shared" ref="AF55:AF58" si="690">IF(J55="","",J55-J$4)</f>
        <v>0</v>
      </c>
      <c r="AG55" s="7">
        <f t="shared" ref="AG55:AG58" si="691">IF(K55="","",K55-K$4)</f>
        <v>2</v>
      </c>
      <c r="AH55" s="7">
        <f t="shared" ref="AH55:AH58" si="692">IF(L55="","",L55-L$4)</f>
        <v>1</v>
      </c>
      <c r="AI55" s="7">
        <f t="shared" ref="AI55:AI58" si="693">IF(M55="","",M55-M$4)</f>
        <v>1</v>
      </c>
      <c r="AJ55" s="7">
        <f t="shared" ref="AJ55:AJ58" si="694">IF(O55="","",O55-O$4)</f>
        <v>2</v>
      </c>
      <c r="AK55" s="7">
        <f t="shared" ref="AK55:AK58" si="695">IF(P55="","",P55-P$4)</f>
        <v>1</v>
      </c>
      <c r="AL55" s="7">
        <f t="shared" ref="AL55:AL58" si="696">IF(Q55="","",Q55-Q$4)</f>
        <v>0</v>
      </c>
      <c r="AM55" s="7">
        <f t="shared" ref="AM55:AM58" si="697">IF(R55="","",R55-R$4)</f>
        <v>2</v>
      </c>
      <c r="AN55" s="7">
        <f t="shared" ref="AN55:AN58" si="698">IF(S55="","",S55-S$4)</f>
        <v>2</v>
      </c>
      <c r="AO55" s="7">
        <f t="shared" ref="AO55:AO58" si="699">IF(T55="","",T55-T$4)</f>
        <v>1</v>
      </c>
      <c r="AP55" s="7">
        <f t="shared" ref="AP55:AP58" si="700">IF(U55="","",U55-U$4)</f>
        <v>0</v>
      </c>
      <c r="AQ55" s="7">
        <f t="shared" ref="AQ55:AQ58" si="701">IF(V55="","",V55-V$4)</f>
        <v>1</v>
      </c>
      <c r="AR55" s="7">
        <f t="shared" ref="AR55:AR58" si="702">IF(W55="","",W55-W$4)</f>
        <v>2</v>
      </c>
      <c r="AS55" s="56">
        <f t="shared" ref="AS55:AS59" si="703">COUNTIF($AA55:$AR55,"=-2")</f>
        <v>0</v>
      </c>
      <c r="AT55" s="57">
        <f t="shared" ref="AT55:AT59" si="704">COUNTIF($AA55:$AR55,"=-1")</f>
        <v>0</v>
      </c>
      <c r="AU55" s="57">
        <f t="shared" ref="AU55:AU59" si="705">COUNTIF($AA55:$AR55,"=0")</f>
        <v>4</v>
      </c>
      <c r="AV55" s="57">
        <f t="shared" ref="AV55:AV59" si="706">COUNTIF($AA55:$AR55,"=1")</f>
        <v>7</v>
      </c>
      <c r="AW55" s="57">
        <f t="shared" ref="AW55:AW59" si="707">COUNTIF($AA55:$AR55,"=2")</f>
        <v>7</v>
      </c>
      <c r="AX55" s="58">
        <f t="shared" ref="AX55:AX59" si="708">COUNTIF($AA55:$AR55,"&gt;2")</f>
        <v>0</v>
      </c>
      <c r="AY55" s="50" t="str">
        <f t="shared" ref="AY55:AY58" si="709">IF(AA$4=3,AA55,"")</f>
        <v/>
      </c>
      <c r="AZ55" s="50" t="str">
        <f t="shared" ref="AZ55:AZ58" si="710">IF(AB$4=3,AB55,"")</f>
        <v/>
      </c>
      <c r="BA55" s="50">
        <f t="shared" ref="BA55:BA58" si="711">IF(AC$4=3,AC55,"")</f>
        <v>0</v>
      </c>
      <c r="BB55" s="50" t="str">
        <f t="shared" ref="BB55:BB58" si="712">IF(AD$4=3,AD55,"")</f>
        <v/>
      </c>
      <c r="BC55" s="50" t="str">
        <f t="shared" ref="BC55:BC58" si="713">IF(AE$4=3,AE55,"")</f>
        <v/>
      </c>
      <c r="BD55" s="50" t="str">
        <f t="shared" ref="BD55:BD58" si="714">IF(AF$4=3,AF55,"")</f>
        <v/>
      </c>
      <c r="BE55" s="50" t="str">
        <f t="shared" ref="BE55:BE58" si="715">IF(AG$4=3,AG55,"")</f>
        <v/>
      </c>
      <c r="BF55" s="50">
        <f t="shared" ref="BF55:BF58" si="716">IF(AH$4=3,AH55,"")</f>
        <v>1</v>
      </c>
      <c r="BG55" s="50" t="str">
        <f t="shared" ref="BG55:BG58" si="717">IF(AI$4=3,AI55,"")</f>
        <v/>
      </c>
      <c r="BH55" s="50" t="str">
        <f t="shared" ref="BH55:BH58" si="718">IF(AJ$4=3,AJ55,"")</f>
        <v/>
      </c>
      <c r="BI55" s="50" t="str">
        <f t="shared" ref="BI55:BI58" si="719">IF(AK$4=3,AK55,"")</f>
        <v/>
      </c>
      <c r="BJ55" s="50" t="str">
        <f t="shared" ref="BJ55:BJ58" si="720">IF(AL$4=3,AL55,"")</f>
        <v/>
      </c>
      <c r="BK55" s="50" t="str">
        <f t="shared" ref="BK55:BK58" si="721">IF(AM$4=3,AM55,"")</f>
        <v/>
      </c>
      <c r="BL55" s="50" t="str">
        <f t="shared" ref="BL55:BL58" si="722">IF(AN$4=3,AN55,"")</f>
        <v/>
      </c>
      <c r="BM55" s="50">
        <f t="shared" ref="BM55:BM58" si="723">IF(AO$4=3,AO55,"")</f>
        <v>1</v>
      </c>
      <c r="BN55" s="50" t="str">
        <f t="shared" ref="BN55:BN58" si="724">IF(AP$4=3,AP55,"")</f>
        <v/>
      </c>
      <c r="BO55" s="50">
        <f t="shared" ref="BO55:BO58" si="725">IF(AQ$4=3,AQ55,"")</f>
        <v>1</v>
      </c>
      <c r="BP55" s="51" t="str">
        <f t="shared" ref="BP55:BP58" si="726">IF(AR$4=3,AR55,"")</f>
        <v/>
      </c>
      <c r="BQ55" s="50">
        <f t="shared" ref="BQ55:BQ58" si="727">IF(AA$4=4,AA55,"")</f>
        <v>1</v>
      </c>
      <c r="BR55" s="50">
        <f t="shared" ref="BR55:BR58" si="728">IF(AB$4=4,AB55,"")</f>
        <v>1</v>
      </c>
      <c r="BS55" s="50" t="str">
        <f t="shared" ref="BS55:BS58" si="729">IF(AC$4=4,AC55,"")</f>
        <v/>
      </c>
      <c r="BT55" s="50" t="str">
        <f t="shared" ref="BT55:BT58" si="730">IF(AD$4=4,AD55,"")</f>
        <v/>
      </c>
      <c r="BU55" s="50">
        <f t="shared" ref="BU55:BU58" si="731">IF(AE$4=4,AE55,"")</f>
        <v>2</v>
      </c>
      <c r="BV55" s="50">
        <f t="shared" ref="BV55:BV58" si="732">IF(AF$4=4,AF55,"")</f>
        <v>0</v>
      </c>
      <c r="BW55" s="50" t="str">
        <f t="shared" ref="BW55:BW58" si="733">IF(AG$4=4,AG55,"")</f>
        <v/>
      </c>
      <c r="BX55" s="50" t="str">
        <f t="shared" ref="BX55:BX58" si="734">IF(AH$4=4,AH55,"")</f>
        <v/>
      </c>
      <c r="BY55" s="50">
        <f t="shared" ref="BY55:BY58" si="735">IF(AI$4=4,AI55,"")</f>
        <v>1</v>
      </c>
      <c r="BZ55" s="50">
        <f t="shared" ref="BZ55:BZ58" si="736">IF(AJ$4=4,AJ55,"")</f>
        <v>2</v>
      </c>
      <c r="CA55" s="50" t="str">
        <f t="shared" ref="CA55:CA58" si="737">IF(AK$4=4,AK55,"")</f>
        <v/>
      </c>
      <c r="CB55" s="50">
        <f t="shared" ref="CB55:CB58" si="738">IF(AL$4=4,AL55,"")</f>
        <v>0</v>
      </c>
      <c r="CC55" s="50">
        <f t="shared" ref="CC55:CC58" si="739">IF(AM$4=4,AM55,"")</f>
        <v>2</v>
      </c>
      <c r="CD55" s="50">
        <f t="shared" ref="CD55:CD58" si="740">IF(AN$4=4,AN55,"")</f>
        <v>2</v>
      </c>
      <c r="CE55" s="50" t="str">
        <f t="shared" ref="CE55:CE58" si="741">IF(AO$4=4,AO55,"")</f>
        <v/>
      </c>
      <c r="CF55" s="50" t="str">
        <f t="shared" ref="CF55:CF58" si="742">IF(AP$4=4,AP55,"")</f>
        <v/>
      </c>
      <c r="CG55" s="50" t="str">
        <f t="shared" ref="CG55:CG58" si="743">IF(AQ$4=4,AQ55,"")</f>
        <v/>
      </c>
      <c r="CH55" s="50">
        <f t="shared" ref="CH55:CH58" si="744">IF(AR$4=4,AR55,"")</f>
        <v>2</v>
      </c>
      <c r="CI55" s="59" t="str">
        <f t="shared" ref="CI55:CI58" si="745">IF(AA$4=5,AA55,"")</f>
        <v/>
      </c>
      <c r="CJ55" s="50" t="str">
        <f t="shared" ref="CJ55:CJ58" si="746">IF(AB$4=5,AB55,"")</f>
        <v/>
      </c>
      <c r="CK55" s="50" t="str">
        <f t="shared" ref="CK55:CK58" si="747">IF(AC$4=5,AC55,"")</f>
        <v/>
      </c>
      <c r="CL55" s="50">
        <f t="shared" ref="CL55:CL58" si="748">IF(AD$4=5,AD55,"")</f>
        <v>2</v>
      </c>
      <c r="CM55" s="50" t="str">
        <f t="shared" ref="CM55:CM58" si="749">IF(AE$4=5,AE55,"")</f>
        <v/>
      </c>
      <c r="CN55" s="50" t="str">
        <f t="shared" ref="CN55:CN58" si="750">IF(AF$4=5,AF55,"")</f>
        <v/>
      </c>
      <c r="CO55" s="50">
        <f t="shared" ref="CO55:CO58" si="751">IF(AG$4=5,AG55,"")</f>
        <v>2</v>
      </c>
      <c r="CP55" s="50" t="str">
        <f t="shared" ref="CP55:CP58" si="752">IF(AH$4=5,AH55,"")</f>
        <v/>
      </c>
      <c r="CQ55" s="50" t="str">
        <f t="shared" ref="CQ55:CQ58" si="753">IF(AI$4=5,AI55,"")</f>
        <v/>
      </c>
      <c r="CR55" s="50" t="str">
        <f t="shared" ref="CR55:CR58" si="754">IF(AJ$4=5,AJ55,"")</f>
        <v/>
      </c>
      <c r="CS55" s="50">
        <f t="shared" ref="CS55:CS58" si="755">IF(AK$4=5,AK55,"")</f>
        <v>1</v>
      </c>
      <c r="CT55" s="50" t="str">
        <f t="shared" ref="CT55:CT58" si="756">IF(AL$4=5,AL55,"")</f>
        <v/>
      </c>
      <c r="CU55" s="50" t="str">
        <f t="shared" ref="CU55:CU58" si="757">IF(AM$4=5,AM55,"")</f>
        <v/>
      </c>
      <c r="CV55" s="50" t="str">
        <f t="shared" ref="CV55:CV58" si="758">IF(AN$4=5,AN55,"")</f>
        <v/>
      </c>
      <c r="CW55" s="50" t="str">
        <f t="shared" ref="CW55:CW58" si="759">IF(AO$4=5,AO55,"")</f>
        <v/>
      </c>
      <c r="CX55" s="50">
        <f t="shared" ref="CX55:CX58" si="760">IF(AP$4=5,AP55,"")</f>
        <v>0</v>
      </c>
      <c r="CY55" s="50" t="str">
        <f t="shared" ref="CY55:CY58" si="761">IF(AQ$4=5,AQ55,"")</f>
        <v/>
      </c>
      <c r="CZ55" s="50" t="str">
        <f t="shared" ref="CZ55:CZ58" si="762">IF(AR$4=5,AR55,"")</f>
        <v/>
      </c>
      <c r="DA55" s="60">
        <f t="shared" ref="DA55:DA58" si="763">SUM(AY55:BP55)</f>
        <v>3</v>
      </c>
      <c r="DB55" s="61">
        <f t="shared" ref="DB55:DB58" si="764">SUM(BQ55:CH55)</f>
        <v>13</v>
      </c>
      <c r="DC55" s="62">
        <f t="shared" ref="DC55:DC58" si="765">SUM(CI55:CZ55)</f>
        <v>5</v>
      </c>
      <c r="DD55" s="27"/>
    </row>
    <row r="56" spans="1:108" ht="24.95" customHeight="1">
      <c r="A56" s="14"/>
      <c r="B56" s="110">
        <v>2</v>
      </c>
      <c r="C56" s="192" t="s">
        <v>57</v>
      </c>
      <c r="D56" s="193"/>
      <c r="E56" s="54">
        <v>5</v>
      </c>
      <c r="F56" s="54">
        <v>4</v>
      </c>
      <c r="G56" s="54">
        <v>6</v>
      </c>
      <c r="H56" s="54">
        <v>5</v>
      </c>
      <c r="I56" s="54">
        <v>6</v>
      </c>
      <c r="J56" s="54">
        <v>6</v>
      </c>
      <c r="K56" s="54">
        <v>6</v>
      </c>
      <c r="L56" s="54">
        <v>6</v>
      </c>
      <c r="M56" s="54">
        <v>8</v>
      </c>
      <c r="N56" s="55">
        <f t="shared" si="682"/>
        <v>52</v>
      </c>
      <c r="O56" s="54">
        <v>6</v>
      </c>
      <c r="P56" s="54">
        <v>6</v>
      </c>
      <c r="Q56" s="54">
        <v>6</v>
      </c>
      <c r="R56" s="54">
        <v>6</v>
      </c>
      <c r="S56" s="54">
        <v>5</v>
      </c>
      <c r="T56" s="54">
        <v>8</v>
      </c>
      <c r="U56" s="54">
        <v>7</v>
      </c>
      <c r="V56" s="54">
        <v>6</v>
      </c>
      <c r="W56" s="54">
        <v>6</v>
      </c>
      <c r="X56" s="55">
        <f t="shared" si="683"/>
        <v>56</v>
      </c>
      <c r="Y56" s="55">
        <f t="shared" si="684"/>
        <v>108</v>
      </c>
      <c r="Z56" s="101"/>
      <c r="AA56" s="7">
        <f t="shared" si="685"/>
        <v>1</v>
      </c>
      <c r="AB56" s="7">
        <f t="shared" si="686"/>
        <v>0</v>
      </c>
      <c r="AC56" s="7">
        <f t="shared" si="687"/>
        <v>3</v>
      </c>
      <c r="AD56" s="7">
        <f t="shared" si="688"/>
        <v>0</v>
      </c>
      <c r="AE56" s="7">
        <f t="shared" si="689"/>
        <v>2</v>
      </c>
      <c r="AF56" s="7">
        <f t="shared" si="690"/>
        <v>2</v>
      </c>
      <c r="AG56" s="7">
        <f t="shared" si="691"/>
        <v>1</v>
      </c>
      <c r="AH56" s="7">
        <f t="shared" si="692"/>
        <v>3</v>
      </c>
      <c r="AI56" s="7">
        <f t="shared" si="693"/>
        <v>4</v>
      </c>
      <c r="AJ56" s="7">
        <f t="shared" si="694"/>
        <v>2</v>
      </c>
      <c r="AK56" s="7">
        <f t="shared" si="695"/>
        <v>1</v>
      </c>
      <c r="AL56" s="7">
        <f t="shared" si="696"/>
        <v>2</v>
      </c>
      <c r="AM56" s="7">
        <f t="shared" si="697"/>
        <v>2</v>
      </c>
      <c r="AN56" s="7">
        <f t="shared" si="698"/>
        <v>1</v>
      </c>
      <c r="AO56" s="7">
        <f t="shared" si="699"/>
        <v>5</v>
      </c>
      <c r="AP56" s="7">
        <f t="shared" si="700"/>
        <v>2</v>
      </c>
      <c r="AQ56" s="7">
        <f t="shared" si="701"/>
        <v>3</v>
      </c>
      <c r="AR56" s="7">
        <f t="shared" si="702"/>
        <v>2</v>
      </c>
      <c r="AS56" s="63">
        <f t="shared" si="703"/>
        <v>0</v>
      </c>
      <c r="AT56" s="64">
        <f t="shared" si="704"/>
        <v>0</v>
      </c>
      <c r="AU56" s="64">
        <f t="shared" si="705"/>
        <v>2</v>
      </c>
      <c r="AV56" s="64">
        <f t="shared" si="706"/>
        <v>4</v>
      </c>
      <c r="AW56" s="64">
        <f t="shared" si="707"/>
        <v>7</v>
      </c>
      <c r="AX56" s="65">
        <f t="shared" si="708"/>
        <v>5</v>
      </c>
      <c r="AY56" s="50" t="str">
        <f t="shared" si="709"/>
        <v/>
      </c>
      <c r="AZ56" s="50" t="str">
        <f t="shared" si="710"/>
        <v/>
      </c>
      <c r="BA56" s="50">
        <f t="shared" si="711"/>
        <v>3</v>
      </c>
      <c r="BB56" s="50" t="str">
        <f t="shared" si="712"/>
        <v/>
      </c>
      <c r="BC56" s="50" t="str">
        <f t="shared" si="713"/>
        <v/>
      </c>
      <c r="BD56" s="50" t="str">
        <f t="shared" si="714"/>
        <v/>
      </c>
      <c r="BE56" s="50" t="str">
        <f t="shared" si="715"/>
        <v/>
      </c>
      <c r="BF56" s="50">
        <f t="shared" si="716"/>
        <v>3</v>
      </c>
      <c r="BG56" s="50" t="str">
        <f t="shared" si="717"/>
        <v/>
      </c>
      <c r="BH56" s="50" t="str">
        <f t="shared" si="718"/>
        <v/>
      </c>
      <c r="BI56" s="50" t="str">
        <f t="shared" si="719"/>
        <v/>
      </c>
      <c r="BJ56" s="50" t="str">
        <f t="shared" si="720"/>
        <v/>
      </c>
      <c r="BK56" s="50" t="str">
        <f t="shared" si="721"/>
        <v/>
      </c>
      <c r="BL56" s="50" t="str">
        <f t="shared" si="722"/>
        <v/>
      </c>
      <c r="BM56" s="50">
        <f t="shared" si="723"/>
        <v>5</v>
      </c>
      <c r="BN56" s="50" t="str">
        <f t="shared" si="724"/>
        <v/>
      </c>
      <c r="BO56" s="50">
        <f t="shared" si="725"/>
        <v>3</v>
      </c>
      <c r="BP56" s="51" t="str">
        <f t="shared" si="726"/>
        <v/>
      </c>
      <c r="BQ56" s="50">
        <f t="shared" si="727"/>
        <v>1</v>
      </c>
      <c r="BR56" s="50">
        <f t="shared" si="728"/>
        <v>0</v>
      </c>
      <c r="BS56" s="50" t="str">
        <f t="shared" si="729"/>
        <v/>
      </c>
      <c r="BT56" s="50" t="str">
        <f t="shared" si="730"/>
        <v/>
      </c>
      <c r="BU56" s="50">
        <f t="shared" si="731"/>
        <v>2</v>
      </c>
      <c r="BV56" s="50">
        <f t="shared" si="732"/>
        <v>2</v>
      </c>
      <c r="BW56" s="50" t="str">
        <f t="shared" si="733"/>
        <v/>
      </c>
      <c r="BX56" s="50" t="str">
        <f t="shared" si="734"/>
        <v/>
      </c>
      <c r="BY56" s="50">
        <f t="shared" si="735"/>
        <v>4</v>
      </c>
      <c r="BZ56" s="50">
        <f t="shared" si="736"/>
        <v>2</v>
      </c>
      <c r="CA56" s="50" t="str">
        <f t="shared" si="737"/>
        <v/>
      </c>
      <c r="CB56" s="50">
        <f t="shared" si="738"/>
        <v>2</v>
      </c>
      <c r="CC56" s="50">
        <f t="shared" si="739"/>
        <v>2</v>
      </c>
      <c r="CD56" s="50">
        <f t="shared" si="740"/>
        <v>1</v>
      </c>
      <c r="CE56" s="50" t="str">
        <f t="shared" si="741"/>
        <v/>
      </c>
      <c r="CF56" s="50" t="str">
        <f t="shared" si="742"/>
        <v/>
      </c>
      <c r="CG56" s="50" t="str">
        <f t="shared" si="743"/>
        <v/>
      </c>
      <c r="CH56" s="50">
        <f t="shared" si="744"/>
        <v>2</v>
      </c>
      <c r="CI56" s="59" t="str">
        <f t="shared" si="745"/>
        <v/>
      </c>
      <c r="CJ56" s="50" t="str">
        <f t="shared" si="746"/>
        <v/>
      </c>
      <c r="CK56" s="50" t="str">
        <f t="shared" si="747"/>
        <v/>
      </c>
      <c r="CL56" s="50">
        <f t="shared" si="748"/>
        <v>0</v>
      </c>
      <c r="CM56" s="50" t="str">
        <f t="shared" si="749"/>
        <v/>
      </c>
      <c r="CN56" s="50" t="str">
        <f t="shared" si="750"/>
        <v/>
      </c>
      <c r="CO56" s="50">
        <f t="shared" si="751"/>
        <v>1</v>
      </c>
      <c r="CP56" s="50" t="str">
        <f t="shared" si="752"/>
        <v/>
      </c>
      <c r="CQ56" s="50" t="str">
        <f t="shared" si="753"/>
        <v/>
      </c>
      <c r="CR56" s="50" t="str">
        <f t="shared" si="754"/>
        <v/>
      </c>
      <c r="CS56" s="50">
        <f t="shared" si="755"/>
        <v>1</v>
      </c>
      <c r="CT56" s="50" t="str">
        <f t="shared" si="756"/>
        <v/>
      </c>
      <c r="CU56" s="50" t="str">
        <f t="shared" si="757"/>
        <v/>
      </c>
      <c r="CV56" s="50" t="str">
        <f t="shared" si="758"/>
        <v/>
      </c>
      <c r="CW56" s="50" t="str">
        <f t="shared" si="759"/>
        <v/>
      </c>
      <c r="CX56" s="50">
        <f t="shared" si="760"/>
        <v>2</v>
      </c>
      <c r="CY56" s="50" t="str">
        <f t="shared" si="761"/>
        <v/>
      </c>
      <c r="CZ56" s="50" t="str">
        <f t="shared" si="762"/>
        <v/>
      </c>
      <c r="DA56" s="66">
        <f t="shared" si="763"/>
        <v>14</v>
      </c>
      <c r="DB56" s="67">
        <f t="shared" si="764"/>
        <v>18</v>
      </c>
      <c r="DC56" s="68">
        <f t="shared" si="765"/>
        <v>4</v>
      </c>
      <c r="DD56" s="27"/>
    </row>
    <row r="57" spans="1:108" ht="24.95" customHeight="1">
      <c r="A57" s="14"/>
      <c r="B57" s="110">
        <v>3</v>
      </c>
      <c r="C57" s="192" t="s">
        <v>58</v>
      </c>
      <c r="D57" s="193"/>
      <c r="E57" s="54">
        <v>7</v>
      </c>
      <c r="F57" s="54">
        <v>6</v>
      </c>
      <c r="G57" s="54">
        <v>4</v>
      </c>
      <c r="H57" s="54">
        <v>5</v>
      </c>
      <c r="I57" s="54">
        <v>8</v>
      </c>
      <c r="J57" s="54">
        <v>7</v>
      </c>
      <c r="K57" s="54">
        <v>5</v>
      </c>
      <c r="L57" s="54">
        <v>3</v>
      </c>
      <c r="M57" s="54">
        <v>5</v>
      </c>
      <c r="N57" s="55">
        <f t="shared" si="682"/>
        <v>50</v>
      </c>
      <c r="O57" s="54">
        <v>6</v>
      </c>
      <c r="P57" s="54">
        <v>7</v>
      </c>
      <c r="Q57" s="54">
        <v>6</v>
      </c>
      <c r="R57" s="54">
        <v>6</v>
      </c>
      <c r="S57" s="54">
        <v>8</v>
      </c>
      <c r="T57" s="54">
        <v>4</v>
      </c>
      <c r="U57" s="54">
        <v>7</v>
      </c>
      <c r="V57" s="54">
        <v>5</v>
      </c>
      <c r="W57" s="54">
        <v>6</v>
      </c>
      <c r="X57" s="55">
        <f t="shared" si="683"/>
        <v>55</v>
      </c>
      <c r="Y57" s="55">
        <f t="shared" si="684"/>
        <v>105</v>
      </c>
      <c r="Z57" s="101"/>
      <c r="AA57" s="7">
        <f t="shared" si="685"/>
        <v>3</v>
      </c>
      <c r="AB57" s="7">
        <f t="shared" si="686"/>
        <v>2</v>
      </c>
      <c r="AC57" s="7">
        <f t="shared" si="687"/>
        <v>1</v>
      </c>
      <c r="AD57" s="7">
        <f t="shared" si="688"/>
        <v>0</v>
      </c>
      <c r="AE57" s="7">
        <f t="shared" si="689"/>
        <v>4</v>
      </c>
      <c r="AF57" s="7">
        <f t="shared" si="690"/>
        <v>3</v>
      </c>
      <c r="AG57" s="7">
        <f t="shared" si="691"/>
        <v>0</v>
      </c>
      <c r="AH57" s="7">
        <f t="shared" si="692"/>
        <v>0</v>
      </c>
      <c r="AI57" s="7">
        <f t="shared" si="693"/>
        <v>1</v>
      </c>
      <c r="AJ57" s="7">
        <f t="shared" si="694"/>
        <v>2</v>
      </c>
      <c r="AK57" s="7">
        <f t="shared" si="695"/>
        <v>2</v>
      </c>
      <c r="AL57" s="7">
        <f t="shared" si="696"/>
        <v>2</v>
      </c>
      <c r="AM57" s="7">
        <f t="shared" si="697"/>
        <v>2</v>
      </c>
      <c r="AN57" s="7">
        <f t="shared" si="698"/>
        <v>4</v>
      </c>
      <c r="AO57" s="7">
        <f t="shared" si="699"/>
        <v>1</v>
      </c>
      <c r="AP57" s="7">
        <f t="shared" si="700"/>
        <v>2</v>
      </c>
      <c r="AQ57" s="7">
        <f t="shared" si="701"/>
        <v>2</v>
      </c>
      <c r="AR57" s="7">
        <f t="shared" si="702"/>
        <v>2</v>
      </c>
      <c r="AS57" s="63">
        <f t="shared" si="703"/>
        <v>0</v>
      </c>
      <c r="AT57" s="64">
        <f t="shared" si="704"/>
        <v>0</v>
      </c>
      <c r="AU57" s="64">
        <f t="shared" si="705"/>
        <v>3</v>
      </c>
      <c r="AV57" s="64">
        <f t="shared" si="706"/>
        <v>3</v>
      </c>
      <c r="AW57" s="64">
        <f t="shared" si="707"/>
        <v>8</v>
      </c>
      <c r="AX57" s="65">
        <f t="shared" si="708"/>
        <v>4</v>
      </c>
      <c r="AY57" s="50" t="str">
        <f t="shared" si="709"/>
        <v/>
      </c>
      <c r="AZ57" s="50" t="str">
        <f t="shared" si="710"/>
        <v/>
      </c>
      <c r="BA57" s="50">
        <f t="shared" si="711"/>
        <v>1</v>
      </c>
      <c r="BB57" s="50" t="str">
        <f t="shared" si="712"/>
        <v/>
      </c>
      <c r="BC57" s="50" t="str">
        <f t="shared" si="713"/>
        <v/>
      </c>
      <c r="BD57" s="50" t="str">
        <f t="shared" si="714"/>
        <v/>
      </c>
      <c r="BE57" s="50" t="str">
        <f t="shared" si="715"/>
        <v/>
      </c>
      <c r="BF57" s="50">
        <f t="shared" si="716"/>
        <v>0</v>
      </c>
      <c r="BG57" s="50" t="str">
        <f t="shared" si="717"/>
        <v/>
      </c>
      <c r="BH57" s="50" t="str">
        <f t="shared" si="718"/>
        <v/>
      </c>
      <c r="BI57" s="50" t="str">
        <f t="shared" si="719"/>
        <v/>
      </c>
      <c r="BJ57" s="50" t="str">
        <f t="shared" si="720"/>
        <v/>
      </c>
      <c r="BK57" s="50" t="str">
        <f t="shared" si="721"/>
        <v/>
      </c>
      <c r="BL57" s="50" t="str">
        <f t="shared" si="722"/>
        <v/>
      </c>
      <c r="BM57" s="50">
        <f t="shared" si="723"/>
        <v>1</v>
      </c>
      <c r="BN57" s="50" t="str">
        <f t="shared" si="724"/>
        <v/>
      </c>
      <c r="BO57" s="50">
        <f t="shared" si="725"/>
        <v>2</v>
      </c>
      <c r="BP57" s="51" t="str">
        <f t="shared" si="726"/>
        <v/>
      </c>
      <c r="BQ57" s="50">
        <f t="shared" si="727"/>
        <v>3</v>
      </c>
      <c r="BR57" s="50">
        <f t="shared" si="728"/>
        <v>2</v>
      </c>
      <c r="BS57" s="50" t="str">
        <f t="shared" si="729"/>
        <v/>
      </c>
      <c r="BT57" s="50" t="str">
        <f t="shared" si="730"/>
        <v/>
      </c>
      <c r="BU57" s="50">
        <f t="shared" si="731"/>
        <v>4</v>
      </c>
      <c r="BV57" s="50">
        <f t="shared" si="732"/>
        <v>3</v>
      </c>
      <c r="BW57" s="50" t="str">
        <f t="shared" si="733"/>
        <v/>
      </c>
      <c r="BX57" s="50" t="str">
        <f t="shared" si="734"/>
        <v/>
      </c>
      <c r="BY57" s="50">
        <f t="shared" si="735"/>
        <v>1</v>
      </c>
      <c r="BZ57" s="50">
        <f t="shared" si="736"/>
        <v>2</v>
      </c>
      <c r="CA57" s="50" t="str">
        <f t="shared" si="737"/>
        <v/>
      </c>
      <c r="CB57" s="50">
        <f t="shared" si="738"/>
        <v>2</v>
      </c>
      <c r="CC57" s="50">
        <f t="shared" si="739"/>
        <v>2</v>
      </c>
      <c r="CD57" s="50">
        <f t="shared" si="740"/>
        <v>4</v>
      </c>
      <c r="CE57" s="50" t="str">
        <f t="shared" si="741"/>
        <v/>
      </c>
      <c r="CF57" s="50" t="str">
        <f t="shared" si="742"/>
        <v/>
      </c>
      <c r="CG57" s="50" t="str">
        <f t="shared" si="743"/>
        <v/>
      </c>
      <c r="CH57" s="50">
        <f t="shared" si="744"/>
        <v>2</v>
      </c>
      <c r="CI57" s="59" t="str">
        <f t="shared" si="745"/>
        <v/>
      </c>
      <c r="CJ57" s="50" t="str">
        <f t="shared" si="746"/>
        <v/>
      </c>
      <c r="CK57" s="50" t="str">
        <f t="shared" si="747"/>
        <v/>
      </c>
      <c r="CL57" s="50">
        <f t="shared" si="748"/>
        <v>0</v>
      </c>
      <c r="CM57" s="50" t="str">
        <f t="shared" si="749"/>
        <v/>
      </c>
      <c r="CN57" s="50" t="str">
        <f t="shared" si="750"/>
        <v/>
      </c>
      <c r="CO57" s="50">
        <f t="shared" si="751"/>
        <v>0</v>
      </c>
      <c r="CP57" s="50" t="str">
        <f t="shared" si="752"/>
        <v/>
      </c>
      <c r="CQ57" s="50" t="str">
        <f t="shared" si="753"/>
        <v/>
      </c>
      <c r="CR57" s="50" t="str">
        <f t="shared" si="754"/>
        <v/>
      </c>
      <c r="CS57" s="50">
        <f t="shared" si="755"/>
        <v>2</v>
      </c>
      <c r="CT57" s="50" t="str">
        <f t="shared" si="756"/>
        <v/>
      </c>
      <c r="CU57" s="50" t="str">
        <f t="shared" si="757"/>
        <v/>
      </c>
      <c r="CV57" s="50" t="str">
        <f t="shared" si="758"/>
        <v/>
      </c>
      <c r="CW57" s="50" t="str">
        <f t="shared" si="759"/>
        <v/>
      </c>
      <c r="CX57" s="50">
        <f t="shared" si="760"/>
        <v>2</v>
      </c>
      <c r="CY57" s="50" t="str">
        <f t="shared" si="761"/>
        <v/>
      </c>
      <c r="CZ57" s="50" t="str">
        <f t="shared" si="762"/>
        <v/>
      </c>
      <c r="DA57" s="66">
        <f t="shared" si="763"/>
        <v>4</v>
      </c>
      <c r="DB57" s="67">
        <f t="shared" si="764"/>
        <v>25</v>
      </c>
      <c r="DC57" s="68">
        <f t="shared" si="765"/>
        <v>4</v>
      </c>
      <c r="DD57" s="27"/>
    </row>
    <row r="58" spans="1:108" s="79" customFormat="1" ht="24.95" customHeight="1">
      <c r="A58" s="69"/>
      <c r="B58" s="111">
        <v>4</v>
      </c>
      <c r="C58" s="192" t="s">
        <v>59</v>
      </c>
      <c r="D58" s="193"/>
      <c r="E58" s="54">
        <v>6</v>
      </c>
      <c r="F58" s="54">
        <v>6</v>
      </c>
      <c r="G58" s="54">
        <v>5</v>
      </c>
      <c r="H58" s="54">
        <v>7</v>
      </c>
      <c r="I58" s="54">
        <v>5</v>
      </c>
      <c r="J58" s="54">
        <v>6</v>
      </c>
      <c r="K58" s="54">
        <v>6</v>
      </c>
      <c r="L58" s="54">
        <v>4</v>
      </c>
      <c r="M58" s="54">
        <v>7</v>
      </c>
      <c r="N58" s="55">
        <f t="shared" si="682"/>
        <v>52</v>
      </c>
      <c r="O58" s="54">
        <v>6</v>
      </c>
      <c r="P58" s="54">
        <v>6</v>
      </c>
      <c r="Q58" s="54">
        <v>5</v>
      </c>
      <c r="R58" s="54">
        <v>5</v>
      </c>
      <c r="S58" s="54">
        <v>5</v>
      </c>
      <c r="T58" s="54">
        <v>4</v>
      </c>
      <c r="U58" s="54">
        <v>6</v>
      </c>
      <c r="V58" s="54">
        <v>5</v>
      </c>
      <c r="W58" s="54">
        <v>6</v>
      </c>
      <c r="X58" s="71">
        <f t="shared" si="683"/>
        <v>48</v>
      </c>
      <c r="Y58" s="71">
        <f t="shared" si="684"/>
        <v>100</v>
      </c>
      <c r="Z58" s="103"/>
      <c r="AA58" s="7">
        <f t="shared" si="685"/>
        <v>2</v>
      </c>
      <c r="AB58" s="7">
        <f t="shared" si="686"/>
        <v>2</v>
      </c>
      <c r="AC58" s="7">
        <f t="shared" si="687"/>
        <v>2</v>
      </c>
      <c r="AD58" s="7">
        <f t="shared" si="688"/>
        <v>2</v>
      </c>
      <c r="AE58" s="7">
        <f t="shared" si="689"/>
        <v>1</v>
      </c>
      <c r="AF58" s="7">
        <f t="shared" si="690"/>
        <v>2</v>
      </c>
      <c r="AG58" s="7">
        <f t="shared" si="691"/>
        <v>1</v>
      </c>
      <c r="AH58" s="7">
        <f t="shared" si="692"/>
        <v>1</v>
      </c>
      <c r="AI58" s="7">
        <f t="shared" si="693"/>
        <v>3</v>
      </c>
      <c r="AJ58" s="7">
        <f t="shared" si="694"/>
        <v>2</v>
      </c>
      <c r="AK58" s="7">
        <f t="shared" si="695"/>
        <v>1</v>
      </c>
      <c r="AL58" s="7">
        <f t="shared" si="696"/>
        <v>1</v>
      </c>
      <c r="AM58" s="7">
        <f t="shared" si="697"/>
        <v>1</v>
      </c>
      <c r="AN58" s="7">
        <f t="shared" si="698"/>
        <v>1</v>
      </c>
      <c r="AO58" s="7">
        <f t="shared" si="699"/>
        <v>1</v>
      </c>
      <c r="AP58" s="7">
        <f t="shared" si="700"/>
        <v>1</v>
      </c>
      <c r="AQ58" s="7">
        <f t="shared" si="701"/>
        <v>2</v>
      </c>
      <c r="AR58" s="7">
        <f t="shared" si="702"/>
        <v>2</v>
      </c>
      <c r="AS58" s="72">
        <f t="shared" si="703"/>
        <v>0</v>
      </c>
      <c r="AT58" s="73">
        <f t="shared" si="704"/>
        <v>0</v>
      </c>
      <c r="AU58" s="73">
        <f t="shared" si="705"/>
        <v>0</v>
      </c>
      <c r="AV58" s="73">
        <f t="shared" si="706"/>
        <v>9</v>
      </c>
      <c r="AW58" s="73">
        <f t="shared" si="707"/>
        <v>8</v>
      </c>
      <c r="AX58" s="74">
        <f t="shared" si="708"/>
        <v>1</v>
      </c>
      <c r="AY58" s="50" t="str">
        <f t="shared" si="709"/>
        <v/>
      </c>
      <c r="AZ58" s="50" t="str">
        <f t="shared" si="710"/>
        <v/>
      </c>
      <c r="BA58" s="50">
        <f t="shared" si="711"/>
        <v>2</v>
      </c>
      <c r="BB58" s="50" t="str">
        <f t="shared" si="712"/>
        <v/>
      </c>
      <c r="BC58" s="50" t="str">
        <f t="shared" si="713"/>
        <v/>
      </c>
      <c r="BD58" s="50" t="str">
        <f t="shared" si="714"/>
        <v/>
      </c>
      <c r="BE58" s="50" t="str">
        <f t="shared" si="715"/>
        <v/>
      </c>
      <c r="BF58" s="50">
        <f t="shared" si="716"/>
        <v>1</v>
      </c>
      <c r="BG58" s="50" t="str">
        <f t="shared" si="717"/>
        <v/>
      </c>
      <c r="BH58" s="50" t="str">
        <f t="shared" si="718"/>
        <v/>
      </c>
      <c r="BI58" s="50" t="str">
        <f t="shared" si="719"/>
        <v/>
      </c>
      <c r="BJ58" s="50" t="str">
        <f t="shared" si="720"/>
        <v/>
      </c>
      <c r="BK58" s="50" t="str">
        <f t="shared" si="721"/>
        <v/>
      </c>
      <c r="BL58" s="50" t="str">
        <f t="shared" si="722"/>
        <v/>
      </c>
      <c r="BM58" s="50">
        <f t="shared" si="723"/>
        <v>1</v>
      </c>
      <c r="BN58" s="50" t="str">
        <f t="shared" si="724"/>
        <v/>
      </c>
      <c r="BO58" s="50">
        <f t="shared" si="725"/>
        <v>2</v>
      </c>
      <c r="BP58" s="51" t="str">
        <f t="shared" si="726"/>
        <v/>
      </c>
      <c r="BQ58" s="50">
        <f t="shared" si="727"/>
        <v>2</v>
      </c>
      <c r="BR58" s="50">
        <f t="shared" si="728"/>
        <v>2</v>
      </c>
      <c r="BS58" s="50" t="str">
        <f t="shared" si="729"/>
        <v/>
      </c>
      <c r="BT58" s="50" t="str">
        <f t="shared" si="730"/>
        <v/>
      </c>
      <c r="BU58" s="50">
        <f t="shared" si="731"/>
        <v>1</v>
      </c>
      <c r="BV58" s="50">
        <f t="shared" si="732"/>
        <v>2</v>
      </c>
      <c r="BW58" s="50" t="str">
        <f t="shared" si="733"/>
        <v/>
      </c>
      <c r="BX58" s="50" t="str">
        <f t="shared" si="734"/>
        <v/>
      </c>
      <c r="BY58" s="50">
        <f t="shared" si="735"/>
        <v>3</v>
      </c>
      <c r="BZ58" s="50">
        <f t="shared" si="736"/>
        <v>2</v>
      </c>
      <c r="CA58" s="50" t="str">
        <f t="shared" si="737"/>
        <v/>
      </c>
      <c r="CB58" s="50">
        <f t="shared" si="738"/>
        <v>1</v>
      </c>
      <c r="CC58" s="50">
        <f t="shared" si="739"/>
        <v>1</v>
      </c>
      <c r="CD58" s="50">
        <f t="shared" si="740"/>
        <v>1</v>
      </c>
      <c r="CE58" s="50" t="str">
        <f t="shared" si="741"/>
        <v/>
      </c>
      <c r="CF58" s="50" t="str">
        <f t="shared" si="742"/>
        <v/>
      </c>
      <c r="CG58" s="50" t="str">
        <f t="shared" si="743"/>
        <v/>
      </c>
      <c r="CH58" s="50">
        <f t="shared" si="744"/>
        <v>2</v>
      </c>
      <c r="CI58" s="59" t="str">
        <f t="shared" si="745"/>
        <v/>
      </c>
      <c r="CJ58" s="50" t="str">
        <f t="shared" si="746"/>
        <v/>
      </c>
      <c r="CK58" s="50" t="str">
        <f t="shared" si="747"/>
        <v/>
      </c>
      <c r="CL58" s="50">
        <f t="shared" si="748"/>
        <v>2</v>
      </c>
      <c r="CM58" s="50" t="str">
        <f t="shared" si="749"/>
        <v/>
      </c>
      <c r="CN58" s="50" t="str">
        <f t="shared" si="750"/>
        <v/>
      </c>
      <c r="CO58" s="50">
        <f t="shared" si="751"/>
        <v>1</v>
      </c>
      <c r="CP58" s="50" t="str">
        <f t="shared" si="752"/>
        <v/>
      </c>
      <c r="CQ58" s="50" t="str">
        <f t="shared" si="753"/>
        <v/>
      </c>
      <c r="CR58" s="50" t="str">
        <f t="shared" si="754"/>
        <v/>
      </c>
      <c r="CS58" s="50">
        <f t="shared" si="755"/>
        <v>1</v>
      </c>
      <c r="CT58" s="50" t="str">
        <f t="shared" si="756"/>
        <v/>
      </c>
      <c r="CU58" s="50" t="str">
        <f t="shared" si="757"/>
        <v/>
      </c>
      <c r="CV58" s="50" t="str">
        <f t="shared" si="758"/>
        <v/>
      </c>
      <c r="CW58" s="50" t="str">
        <f t="shared" si="759"/>
        <v/>
      </c>
      <c r="CX58" s="50">
        <f t="shared" si="760"/>
        <v>1</v>
      </c>
      <c r="CY58" s="50" t="str">
        <f t="shared" si="761"/>
        <v/>
      </c>
      <c r="CZ58" s="50" t="str">
        <f t="shared" si="762"/>
        <v/>
      </c>
      <c r="DA58" s="75">
        <f t="shared" si="763"/>
        <v>6</v>
      </c>
      <c r="DB58" s="76">
        <f t="shared" si="764"/>
        <v>17</v>
      </c>
      <c r="DC58" s="77">
        <f t="shared" si="765"/>
        <v>5</v>
      </c>
      <c r="DD58" s="78"/>
    </row>
    <row r="59" spans="1:108" s="79" customFormat="1" ht="24.95" customHeight="1" thickBot="1">
      <c r="A59" s="69"/>
      <c r="B59" s="111">
        <v>5</v>
      </c>
      <c r="C59" s="192" t="s">
        <v>60</v>
      </c>
      <c r="D59" s="193"/>
      <c r="E59" s="54">
        <v>6</v>
      </c>
      <c r="F59" s="54">
        <v>4</v>
      </c>
      <c r="G59" s="54">
        <v>5</v>
      </c>
      <c r="H59" s="54">
        <v>6</v>
      </c>
      <c r="I59" s="54">
        <v>4</v>
      </c>
      <c r="J59" s="54">
        <v>8</v>
      </c>
      <c r="K59" s="54">
        <v>5</v>
      </c>
      <c r="L59" s="54">
        <v>4</v>
      </c>
      <c r="M59" s="54">
        <v>6</v>
      </c>
      <c r="N59" s="55">
        <f t="shared" ref="N59" si="766">SUM(E59:M59)</f>
        <v>48</v>
      </c>
      <c r="O59" s="54">
        <v>6</v>
      </c>
      <c r="P59" s="54">
        <v>5</v>
      </c>
      <c r="Q59" s="54">
        <v>5</v>
      </c>
      <c r="R59" s="54">
        <v>5</v>
      </c>
      <c r="S59" s="54">
        <v>6</v>
      </c>
      <c r="T59" s="54">
        <v>4</v>
      </c>
      <c r="U59" s="54">
        <v>6</v>
      </c>
      <c r="V59" s="54">
        <v>4</v>
      </c>
      <c r="W59" s="54">
        <v>6</v>
      </c>
      <c r="X59" s="71">
        <f t="shared" ref="X59" si="767">SUM(O59:W59)</f>
        <v>47</v>
      </c>
      <c r="Y59" s="71">
        <f t="shared" ref="Y59" si="768">N59+X59</f>
        <v>95</v>
      </c>
      <c r="Z59" s="103"/>
      <c r="AA59" s="7">
        <f t="shared" ref="AA59" si="769">IF(E59="","",E59-E$4)</f>
        <v>2</v>
      </c>
      <c r="AB59" s="7">
        <f t="shared" ref="AB59" si="770">IF(F59="","",F59-F$4)</f>
        <v>0</v>
      </c>
      <c r="AC59" s="7">
        <f t="shared" ref="AC59" si="771">IF(G59="","",G59-G$4)</f>
        <v>2</v>
      </c>
      <c r="AD59" s="7">
        <f t="shared" ref="AD59" si="772">IF(H59="","",H59-H$4)</f>
        <v>1</v>
      </c>
      <c r="AE59" s="7">
        <f t="shared" ref="AE59" si="773">IF(I59="","",I59-I$4)</f>
        <v>0</v>
      </c>
      <c r="AF59" s="7">
        <f t="shared" ref="AF59" si="774">IF(J59="","",J59-J$4)</f>
        <v>4</v>
      </c>
      <c r="AG59" s="7">
        <f t="shared" ref="AG59" si="775">IF(K59="","",K59-K$4)</f>
        <v>0</v>
      </c>
      <c r="AH59" s="7">
        <f t="shared" ref="AH59" si="776">IF(L59="","",L59-L$4)</f>
        <v>1</v>
      </c>
      <c r="AI59" s="7">
        <f t="shared" ref="AI59" si="777">IF(M59="","",M59-M$4)</f>
        <v>2</v>
      </c>
      <c r="AJ59" s="7">
        <f t="shared" ref="AJ59" si="778">IF(O59="","",O59-O$4)</f>
        <v>2</v>
      </c>
      <c r="AK59" s="7">
        <f t="shared" ref="AK59" si="779">IF(P59="","",P59-P$4)</f>
        <v>0</v>
      </c>
      <c r="AL59" s="7">
        <f t="shared" ref="AL59" si="780">IF(Q59="","",Q59-Q$4)</f>
        <v>1</v>
      </c>
      <c r="AM59" s="7">
        <f t="shared" ref="AM59" si="781">IF(R59="","",R59-R$4)</f>
        <v>1</v>
      </c>
      <c r="AN59" s="7">
        <f t="shared" ref="AN59" si="782">IF(S59="","",S59-S$4)</f>
        <v>2</v>
      </c>
      <c r="AO59" s="7">
        <f t="shared" ref="AO59" si="783">IF(T59="","",T59-T$4)</f>
        <v>1</v>
      </c>
      <c r="AP59" s="7">
        <f t="shared" ref="AP59" si="784">IF(U59="","",U59-U$4)</f>
        <v>1</v>
      </c>
      <c r="AQ59" s="7">
        <f t="shared" ref="AQ59" si="785">IF(V59="","",V59-V$4)</f>
        <v>1</v>
      </c>
      <c r="AR59" s="7">
        <f t="shared" ref="AR59" si="786">IF(W59="","",W59-W$4)</f>
        <v>2</v>
      </c>
      <c r="AS59" s="72">
        <f t="shared" si="703"/>
        <v>0</v>
      </c>
      <c r="AT59" s="73">
        <f t="shared" si="704"/>
        <v>0</v>
      </c>
      <c r="AU59" s="73">
        <f t="shared" si="705"/>
        <v>4</v>
      </c>
      <c r="AV59" s="73">
        <f t="shared" si="706"/>
        <v>7</v>
      </c>
      <c r="AW59" s="73">
        <f t="shared" si="707"/>
        <v>6</v>
      </c>
      <c r="AX59" s="74">
        <f t="shared" si="708"/>
        <v>1</v>
      </c>
      <c r="AY59" s="50" t="str">
        <f t="shared" ref="AY59" si="787">IF(AA$4=3,AA59,"")</f>
        <v/>
      </c>
      <c r="AZ59" s="50" t="str">
        <f t="shared" ref="AZ59" si="788">IF(AB$4=3,AB59,"")</f>
        <v/>
      </c>
      <c r="BA59" s="50">
        <f t="shared" ref="BA59" si="789">IF(AC$4=3,AC59,"")</f>
        <v>2</v>
      </c>
      <c r="BB59" s="50" t="str">
        <f t="shared" ref="BB59" si="790">IF(AD$4=3,AD59,"")</f>
        <v/>
      </c>
      <c r="BC59" s="50" t="str">
        <f t="shared" ref="BC59" si="791">IF(AE$4=3,AE59,"")</f>
        <v/>
      </c>
      <c r="BD59" s="50" t="str">
        <f t="shared" ref="BD59" si="792">IF(AF$4=3,AF59,"")</f>
        <v/>
      </c>
      <c r="BE59" s="50" t="str">
        <f t="shared" ref="BE59" si="793">IF(AG$4=3,AG59,"")</f>
        <v/>
      </c>
      <c r="BF59" s="50">
        <f t="shared" ref="BF59" si="794">IF(AH$4=3,AH59,"")</f>
        <v>1</v>
      </c>
      <c r="BG59" s="50" t="str">
        <f t="shared" ref="BG59" si="795">IF(AI$4=3,AI59,"")</f>
        <v/>
      </c>
      <c r="BH59" s="50" t="str">
        <f t="shared" ref="BH59" si="796">IF(AJ$4=3,AJ59,"")</f>
        <v/>
      </c>
      <c r="BI59" s="50" t="str">
        <f t="shared" ref="BI59" si="797">IF(AK$4=3,AK59,"")</f>
        <v/>
      </c>
      <c r="BJ59" s="50" t="str">
        <f t="shared" ref="BJ59" si="798">IF(AL$4=3,AL59,"")</f>
        <v/>
      </c>
      <c r="BK59" s="50" t="str">
        <f t="shared" ref="BK59" si="799">IF(AM$4=3,AM59,"")</f>
        <v/>
      </c>
      <c r="BL59" s="50" t="str">
        <f t="shared" ref="BL59" si="800">IF(AN$4=3,AN59,"")</f>
        <v/>
      </c>
      <c r="BM59" s="50">
        <f t="shared" ref="BM59" si="801">IF(AO$4=3,AO59,"")</f>
        <v>1</v>
      </c>
      <c r="BN59" s="50" t="str">
        <f t="shared" ref="BN59" si="802">IF(AP$4=3,AP59,"")</f>
        <v/>
      </c>
      <c r="BO59" s="50">
        <f t="shared" ref="BO59" si="803">IF(AQ$4=3,AQ59,"")</f>
        <v>1</v>
      </c>
      <c r="BP59" s="51" t="str">
        <f t="shared" ref="BP59" si="804">IF(AR$4=3,AR59,"")</f>
        <v/>
      </c>
      <c r="BQ59" s="50">
        <f t="shared" ref="BQ59" si="805">IF(AA$4=4,AA59,"")</f>
        <v>2</v>
      </c>
      <c r="BR59" s="50">
        <f t="shared" ref="BR59" si="806">IF(AB$4=4,AB59,"")</f>
        <v>0</v>
      </c>
      <c r="BS59" s="50" t="str">
        <f t="shared" ref="BS59" si="807">IF(AC$4=4,AC59,"")</f>
        <v/>
      </c>
      <c r="BT59" s="50" t="str">
        <f t="shared" ref="BT59" si="808">IF(AD$4=4,AD59,"")</f>
        <v/>
      </c>
      <c r="BU59" s="50">
        <f t="shared" ref="BU59" si="809">IF(AE$4=4,AE59,"")</f>
        <v>0</v>
      </c>
      <c r="BV59" s="50">
        <f t="shared" ref="BV59" si="810">IF(AF$4=4,AF59,"")</f>
        <v>4</v>
      </c>
      <c r="BW59" s="50" t="str">
        <f t="shared" ref="BW59" si="811">IF(AG$4=4,AG59,"")</f>
        <v/>
      </c>
      <c r="BX59" s="50" t="str">
        <f t="shared" ref="BX59" si="812">IF(AH$4=4,AH59,"")</f>
        <v/>
      </c>
      <c r="BY59" s="50">
        <f t="shared" ref="BY59" si="813">IF(AI$4=4,AI59,"")</f>
        <v>2</v>
      </c>
      <c r="BZ59" s="50">
        <f t="shared" ref="BZ59" si="814">IF(AJ$4=4,AJ59,"")</f>
        <v>2</v>
      </c>
      <c r="CA59" s="50" t="str">
        <f t="shared" ref="CA59" si="815">IF(AK$4=4,AK59,"")</f>
        <v/>
      </c>
      <c r="CB59" s="50">
        <f t="shared" ref="CB59" si="816">IF(AL$4=4,AL59,"")</f>
        <v>1</v>
      </c>
      <c r="CC59" s="50">
        <f t="shared" ref="CC59" si="817">IF(AM$4=4,AM59,"")</f>
        <v>1</v>
      </c>
      <c r="CD59" s="50">
        <f t="shared" ref="CD59" si="818">IF(AN$4=4,AN59,"")</f>
        <v>2</v>
      </c>
      <c r="CE59" s="50" t="str">
        <f t="shared" ref="CE59" si="819">IF(AO$4=4,AO59,"")</f>
        <v/>
      </c>
      <c r="CF59" s="50" t="str">
        <f t="shared" ref="CF59" si="820">IF(AP$4=4,AP59,"")</f>
        <v/>
      </c>
      <c r="CG59" s="50" t="str">
        <f t="shared" ref="CG59" si="821">IF(AQ$4=4,AQ59,"")</f>
        <v/>
      </c>
      <c r="CH59" s="50">
        <f t="shared" ref="CH59" si="822">IF(AR$4=4,AR59,"")</f>
        <v>2</v>
      </c>
      <c r="CI59" s="59" t="str">
        <f t="shared" ref="CI59" si="823">IF(AA$4=5,AA59,"")</f>
        <v/>
      </c>
      <c r="CJ59" s="50" t="str">
        <f t="shared" ref="CJ59" si="824">IF(AB$4=5,AB59,"")</f>
        <v/>
      </c>
      <c r="CK59" s="50" t="str">
        <f t="shared" ref="CK59" si="825">IF(AC$4=5,AC59,"")</f>
        <v/>
      </c>
      <c r="CL59" s="50">
        <f t="shared" ref="CL59" si="826">IF(AD$4=5,AD59,"")</f>
        <v>1</v>
      </c>
      <c r="CM59" s="50" t="str">
        <f t="shared" ref="CM59" si="827">IF(AE$4=5,AE59,"")</f>
        <v/>
      </c>
      <c r="CN59" s="50" t="str">
        <f t="shared" ref="CN59" si="828">IF(AF$4=5,AF59,"")</f>
        <v/>
      </c>
      <c r="CO59" s="50">
        <f t="shared" ref="CO59" si="829">IF(AG$4=5,AG59,"")</f>
        <v>0</v>
      </c>
      <c r="CP59" s="50" t="str">
        <f t="shared" ref="CP59" si="830">IF(AH$4=5,AH59,"")</f>
        <v/>
      </c>
      <c r="CQ59" s="50" t="str">
        <f t="shared" ref="CQ59" si="831">IF(AI$4=5,AI59,"")</f>
        <v/>
      </c>
      <c r="CR59" s="50" t="str">
        <f t="shared" ref="CR59" si="832">IF(AJ$4=5,AJ59,"")</f>
        <v/>
      </c>
      <c r="CS59" s="50">
        <f t="shared" ref="CS59" si="833">IF(AK$4=5,AK59,"")</f>
        <v>0</v>
      </c>
      <c r="CT59" s="50" t="str">
        <f t="shared" ref="CT59" si="834">IF(AL$4=5,AL59,"")</f>
        <v/>
      </c>
      <c r="CU59" s="50" t="str">
        <f t="shared" ref="CU59" si="835">IF(AM$4=5,AM59,"")</f>
        <v/>
      </c>
      <c r="CV59" s="50" t="str">
        <f t="shared" ref="CV59" si="836">IF(AN$4=5,AN59,"")</f>
        <v/>
      </c>
      <c r="CW59" s="50" t="str">
        <f t="shared" ref="CW59" si="837">IF(AO$4=5,AO59,"")</f>
        <v/>
      </c>
      <c r="CX59" s="50">
        <f t="shared" ref="CX59" si="838">IF(AP$4=5,AP59,"")</f>
        <v>1</v>
      </c>
      <c r="CY59" s="50" t="str">
        <f t="shared" ref="CY59" si="839">IF(AQ$4=5,AQ59,"")</f>
        <v/>
      </c>
      <c r="CZ59" s="50" t="str">
        <f t="shared" ref="CZ59" si="840">IF(AR$4=5,AR59,"")</f>
        <v/>
      </c>
      <c r="DA59" s="75">
        <f t="shared" ref="DA59" si="841">SUM(AY59:BP59)</f>
        <v>5</v>
      </c>
      <c r="DB59" s="76">
        <f t="shared" ref="DB59" si="842">SUM(BQ59:CH59)</f>
        <v>16</v>
      </c>
      <c r="DC59" s="77">
        <f t="shared" ref="DC59" si="843">SUM(CI59:CZ59)</f>
        <v>2</v>
      </c>
      <c r="DD59" s="78"/>
    </row>
    <row r="60" spans="1:108" ht="12.75" customHeight="1">
      <c r="A60" s="14"/>
      <c r="B60" s="80"/>
      <c r="C60" s="80"/>
      <c r="D60" s="80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2"/>
      <c r="Q60" s="82"/>
      <c r="R60" s="82"/>
      <c r="S60" s="82"/>
      <c r="T60" s="82"/>
      <c r="U60" s="82"/>
      <c r="V60" s="82"/>
      <c r="W60" s="82"/>
      <c r="X60" s="194">
        <f>SUM(Y55:Y59)-MAX(Y55:Y59)</f>
        <v>393</v>
      </c>
      <c r="Y60" s="195"/>
      <c r="Z60" s="101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200">
        <f>SUM(AS55:AS59)</f>
        <v>0</v>
      </c>
      <c r="AT60" s="202">
        <f t="shared" ref="AT60" si="844">SUM(AT55:AT59)</f>
        <v>0</v>
      </c>
      <c r="AU60" s="202">
        <f t="shared" ref="AU60" si="845">SUM(AU55:AU59)</f>
        <v>13</v>
      </c>
      <c r="AV60" s="202">
        <f t="shared" ref="AV60" si="846">SUM(AV55:AV59)</f>
        <v>30</v>
      </c>
      <c r="AW60" s="202">
        <f t="shared" ref="AW60" si="847">SUM(AW55:AW59)</f>
        <v>36</v>
      </c>
      <c r="AX60" s="206">
        <f t="shared" ref="AX60" si="848">SUM(AX55:AX59)</f>
        <v>11</v>
      </c>
      <c r="AY60" s="50">
        <f t="shared" ref="AY60" si="849">SUM(AY55:AY59)</f>
        <v>0</v>
      </c>
      <c r="AZ60" s="50">
        <f t="shared" ref="AZ60" si="850">SUM(AZ55:AZ59)</f>
        <v>0</v>
      </c>
      <c r="BA60" s="50">
        <f t="shared" ref="BA60" si="851">SUM(BA55:BA59)</f>
        <v>8</v>
      </c>
      <c r="BB60" s="50">
        <f t="shared" ref="BB60" si="852">SUM(BB55:BB59)</f>
        <v>0</v>
      </c>
      <c r="BC60" s="50">
        <f t="shared" ref="BC60" si="853">SUM(BC55:BC59)</f>
        <v>0</v>
      </c>
      <c r="BD60" s="50">
        <f t="shared" ref="BD60" si="854">SUM(BD55:BD59)</f>
        <v>0</v>
      </c>
      <c r="BE60" s="50">
        <f t="shared" ref="BE60" si="855">SUM(BE55:BE59)</f>
        <v>0</v>
      </c>
      <c r="BF60" s="50">
        <f t="shared" ref="BF60" si="856">SUM(BF55:BF59)</f>
        <v>6</v>
      </c>
      <c r="BG60" s="50">
        <f t="shared" ref="BG60" si="857">SUM(BG55:BG59)</f>
        <v>0</v>
      </c>
      <c r="BH60" s="50">
        <f t="shared" ref="BH60" si="858">SUM(BH55:BH59)</f>
        <v>0</v>
      </c>
      <c r="BI60" s="50">
        <f t="shared" ref="BI60" si="859">SUM(BI55:BI59)</f>
        <v>0</v>
      </c>
      <c r="BJ60" s="50">
        <f t="shared" ref="BJ60" si="860">SUM(BJ55:BJ59)</f>
        <v>0</v>
      </c>
      <c r="BK60" s="50">
        <f t="shared" ref="BK60" si="861">SUM(BK55:BK59)</f>
        <v>0</v>
      </c>
      <c r="BL60" s="50">
        <f t="shared" ref="BL60" si="862">SUM(BL55:BL59)</f>
        <v>0</v>
      </c>
      <c r="BM60" s="50">
        <f t="shared" ref="BM60" si="863">SUM(BM55:BM59)</f>
        <v>9</v>
      </c>
      <c r="BN60" s="50">
        <f t="shared" ref="BN60" si="864">SUM(BN55:BN59)</f>
        <v>0</v>
      </c>
      <c r="BO60" s="50">
        <f t="shared" ref="BO60" si="865">SUM(BO55:BO59)</f>
        <v>9</v>
      </c>
      <c r="BP60" s="51">
        <f t="shared" ref="BP60" si="866">SUM(BP55:BP59)</f>
        <v>0</v>
      </c>
      <c r="BQ60" s="50">
        <f t="shared" ref="BQ60" si="867">SUM(BQ55:BQ59)</f>
        <v>9</v>
      </c>
      <c r="BR60" s="50">
        <f t="shared" ref="BR60" si="868">SUM(BR55:BR59)</f>
        <v>5</v>
      </c>
      <c r="BS60" s="50">
        <f t="shared" ref="BS60" si="869">SUM(BS55:BS59)</f>
        <v>0</v>
      </c>
      <c r="BT60" s="50">
        <f t="shared" ref="BT60" si="870">SUM(BT55:BT59)</f>
        <v>0</v>
      </c>
      <c r="BU60" s="50">
        <f t="shared" ref="BU60" si="871">SUM(BU55:BU59)</f>
        <v>9</v>
      </c>
      <c r="BV60" s="50">
        <f t="shared" ref="BV60" si="872">SUM(BV55:BV59)</f>
        <v>11</v>
      </c>
      <c r="BW60" s="50">
        <f t="shared" ref="BW60" si="873">SUM(BW55:BW59)</f>
        <v>0</v>
      </c>
      <c r="BX60" s="50">
        <f t="shared" ref="BX60" si="874">SUM(BX55:BX59)</f>
        <v>0</v>
      </c>
      <c r="BY60" s="50">
        <f t="shared" ref="BY60" si="875">SUM(BY55:BY59)</f>
        <v>11</v>
      </c>
      <c r="BZ60" s="50">
        <f t="shared" ref="BZ60" si="876">SUM(BZ55:BZ59)</f>
        <v>10</v>
      </c>
      <c r="CA60" s="50">
        <f t="shared" ref="CA60" si="877">SUM(CA55:CA59)</f>
        <v>0</v>
      </c>
      <c r="CB60" s="50">
        <f t="shared" ref="CB60" si="878">SUM(CB55:CB59)</f>
        <v>6</v>
      </c>
      <c r="CC60" s="50">
        <f t="shared" ref="CC60" si="879">SUM(CC55:CC59)</f>
        <v>8</v>
      </c>
      <c r="CD60" s="50">
        <f t="shared" ref="CD60" si="880">SUM(CD55:CD59)</f>
        <v>10</v>
      </c>
      <c r="CE60" s="50">
        <f t="shared" ref="CE60" si="881">SUM(CE55:CE59)</f>
        <v>0</v>
      </c>
      <c r="CF60" s="50">
        <f t="shared" ref="CF60" si="882">SUM(CF55:CF59)</f>
        <v>0</v>
      </c>
      <c r="CG60" s="50">
        <f t="shared" ref="CG60" si="883">SUM(CG55:CG59)</f>
        <v>0</v>
      </c>
      <c r="CH60" s="50">
        <f t="shared" ref="CH60" si="884">SUM(CH55:CH59)</f>
        <v>10</v>
      </c>
      <c r="CI60" s="59">
        <f t="shared" ref="CI60" si="885">SUM(CI55:CI59)</f>
        <v>0</v>
      </c>
      <c r="CJ60" s="50">
        <f t="shared" ref="CJ60" si="886">SUM(CJ55:CJ59)</f>
        <v>0</v>
      </c>
      <c r="CK60" s="50">
        <f t="shared" ref="CK60" si="887">SUM(CK55:CK59)</f>
        <v>0</v>
      </c>
      <c r="CL60" s="50">
        <f t="shared" ref="CL60" si="888">SUM(CL55:CL59)</f>
        <v>5</v>
      </c>
      <c r="CM60" s="50">
        <f t="shared" ref="CM60" si="889">SUM(CM55:CM59)</f>
        <v>0</v>
      </c>
      <c r="CN60" s="50">
        <f t="shared" ref="CN60" si="890">SUM(CN55:CN59)</f>
        <v>0</v>
      </c>
      <c r="CO60" s="50">
        <f t="shared" ref="CO60" si="891">SUM(CO55:CO59)</f>
        <v>4</v>
      </c>
      <c r="CP60" s="50">
        <f t="shared" ref="CP60" si="892">SUM(CP55:CP59)</f>
        <v>0</v>
      </c>
      <c r="CQ60" s="50">
        <f t="shared" ref="CQ60" si="893">SUM(CQ55:CQ59)</f>
        <v>0</v>
      </c>
      <c r="CR60" s="50">
        <f t="shared" ref="CR60" si="894">SUM(CR55:CR59)</f>
        <v>0</v>
      </c>
      <c r="CS60" s="50">
        <f t="shared" ref="CS60" si="895">SUM(CS55:CS59)</f>
        <v>5</v>
      </c>
      <c r="CT60" s="50">
        <f t="shared" ref="CT60" si="896">SUM(CT55:CT59)</f>
        <v>0</v>
      </c>
      <c r="CU60" s="50">
        <f t="shared" ref="CU60" si="897">SUM(CU55:CU59)</f>
        <v>0</v>
      </c>
      <c r="CV60" s="50">
        <f t="shared" ref="CV60" si="898">SUM(CV55:CV59)</f>
        <v>0</v>
      </c>
      <c r="CW60" s="50">
        <f t="shared" ref="CW60" si="899">SUM(CW55:CW59)</f>
        <v>0</v>
      </c>
      <c r="CX60" s="50">
        <f t="shared" ref="CX60" si="900">SUM(CX55:CX59)</f>
        <v>6</v>
      </c>
      <c r="CY60" s="50">
        <f t="shared" ref="CY60" si="901">SUM(CY55:CY59)</f>
        <v>0</v>
      </c>
      <c r="CZ60" s="50">
        <f t="shared" ref="CZ60" si="902">SUM(CZ55:CZ59)</f>
        <v>0</v>
      </c>
      <c r="DA60" s="208">
        <f t="shared" ref="DA60" si="903">SUM(DA55:DA59)</f>
        <v>32</v>
      </c>
      <c r="DB60" s="188">
        <f t="shared" ref="DB60" si="904">SUM(DB55:DB59)</f>
        <v>89</v>
      </c>
      <c r="DC60" s="190">
        <f t="shared" ref="DC60" si="905">SUM(DC55:DC59)</f>
        <v>20</v>
      </c>
      <c r="DD60" s="27"/>
    </row>
    <row r="61" spans="1:108" ht="12.75" customHeight="1" thickBot="1">
      <c r="A61" s="14"/>
      <c r="B61" s="80"/>
      <c r="C61" s="80"/>
      <c r="D61" s="80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82"/>
      <c r="R61" s="82"/>
      <c r="S61" s="82"/>
      <c r="T61" s="82"/>
      <c r="U61" s="82"/>
      <c r="V61" s="82"/>
      <c r="W61" s="82"/>
      <c r="X61" s="196"/>
      <c r="Y61" s="197"/>
      <c r="Z61" s="101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201"/>
      <c r="AT61" s="203"/>
      <c r="AU61" s="203"/>
      <c r="AV61" s="203"/>
      <c r="AW61" s="203"/>
      <c r="AX61" s="207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1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9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209"/>
      <c r="DB61" s="189"/>
      <c r="DC61" s="191"/>
      <c r="DD61" s="27"/>
    </row>
    <row r="62" spans="1:108" ht="13.5" customHeight="1" thickBot="1">
      <c r="A62" s="14"/>
      <c r="B62" s="80"/>
      <c r="C62" s="80"/>
      <c r="D62" s="80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2"/>
      <c r="Q62" s="82"/>
      <c r="R62" s="82"/>
      <c r="S62" s="82"/>
      <c r="T62" s="82"/>
      <c r="U62" s="82"/>
      <c r="V62" s="82"/>
      <c r="W62" s="82"/>
      <c r="X62" s="198"/>
      <c r="Y62" s="199"/>
      <c r="Z62" s="101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22"/>
      <c r="AT62" s="23"/>
      <c r="AU62" s="23"/>
      <c r="AV62" s="23"/>
      <c r="AW62" s="23"/>
      <c r="AX62" s="23"/>
      <c r="AY62" s="24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6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4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6"/>
      <c r="DA62" s="23"/>
      <c r="DB62" s="23"/>
      <c r="DC62" s="23"/>
      <c r="DD62" s="27"/>
    </row>
    <row r="63" spans="1:108">
      <c r="A63" s="28"/>
      <c r="B63" s="83"/>
      <c r="C63" s="99" t="str">
        <f>C53</f>
        <v>SHEBOYGAN CHRISTIAN</v>
      </c>
      <c r="D63" s="99" t="str">
        <f>C53</f>
        <v>SHEBOYGAN CHRISTIAN</v>
      </c>
      <c r="E63" s="98">
        <f>SUM(E55:E59)-MAX(E55:E59)</f>
        <v>22</v>
      </c>
      <c r="F63" s="98">
        <f t="shared" ref="F63:Y63" si="906">SUM(F55:F59)-MAX(F55:F59)</f>
        <v>19</v>
      </c>
      <c r="G63" s="98">
        <f t="shared" si="906"/>
        <v>17</v>
      </c>
      <c r="H63" s="98">
        <f t="shared" si="906"/>
        <v>23</v>
      </c>
      <c r="I63" s="98">
        <f t="shared" si="906"/>
        <v>21</v>
      </c>
      <c r="J63" s="98">
        <f t="shared" si="906"/>
        <v>23</v>
      </c>
      <c r="K63" s="98">
        <f t="shared" si="906"/>
        <v>22</v>
      </c>
      <c r="L63" s="98">
        <f t="shared" si="906"/>
        <v>15</v>
      </c>
      <c r="M63" s="98">
        <f t="shared" si="906"/>
        <v>23</v>
      </c>
      <c r="N63" s="98">
        <f t="shared" si="906"/>
        <v>196</v>
      </c>
      <c r="O63" s="98">
        <f t="shared" si="906"/>
        <v>24</v>
      </c>
      <c r="P63" s="98">
        <f t="shared" si="906"/>
        <v>23</v>
      </c>
      <c r="Q63" s="98">
        <f t="shared" si="906"/>
        <v>20</v>
      </c>
      <c r="R63" s="98">
        <f t="shared" si="906"/>
        <v>22</v>
      </c>
      <c r="S63" s="98">
        <f t="shared" si="906"/>
        <v>22</v>
      </c>
      <c r="T63" s="98">
        <f t="shared" si="906"/>
        <v>16</v>
      </c>
      <c r="U63" s="98">
        <f t="shared" si="906"/>
        <v>24</v>
      </c>
      <c r="V63" s="98">
        <f t="shared" si="906"/>
        <v>18</v>
      </c>
      <c r="W63" s="98">
        <f t="shared" si="906"/>
        <v>24</v>
      </c>
      <c r="X63" s="98">
        <f t="shared" si="906"/>
        <v>197</v>
      </c>
      <c r="Y63" s="98">
        <f t="shared" si="906"/>
        <v>393</v>
      </c>
      <c r="Z63" s="104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22"/>
      <c r="AT63" s="23"/>
      <c r="AU63" s="23"/>
      <c r="AV63" s="23"/>
      <c r="AW63" s="23"/>
      <c r="AX63" s="23"/>
      <c r="AY63" s="24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6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4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6"/>
      <c r="DA63" s="23"/>
      <c r="DB63" s="23"/>
      <c r="DC63" s="23"/>
      <c r="DD63" s="27"/>
    </row>
    <row r="64" spans="1:108">
      <c r="A64" s="14"/>
      <c r="B64" s="35"/>
      <c r="C64" s="36"/>
      <c r="D64" s="37" t="s">
        <v>7</v>
      </c>
      <c r="E64" s="42">
        <f t="shared" ref="E64:T64" si="907">E$4</f>
        <v>4</v>
      </c>
      <c r="F64" s="42">
        <f t="shared" si="907"/>
        <v>4</v>
      </c>
      <c r="G64" s="42">
        <f t="shared" si="907"/>
        <v>3</v>
      </c>
      <c r="H64" s="42">
        <f t="shared" si="907"/>
        <v>5</v>
      </c>
      <c r="I64" s="42">
        <f t="shared" si="907"/>
        <v>4</v>
      </c>
      <c r="J64" s="42">
        <f t="shared" si="907"/>
        <v>4</v>
      </c>
      <c r="K64" s="42">
        <f t="shared" si="907"/>
        <v>5</v>
      </c>
      <c r="L64" s="42">
        <f t="shared" si="907"/>
        <v>3</v>
      </c>
      <c r="M64" s="42">
        <f t="shared" si="907"/>
        <v>4</v>
      </c>
      <c r="N64" s="42">
        <f t="shared" si="907"/>
        <v>36</v>
      </c>
      <c r="O64" s="42">
        <f t="shared" si="907"/>
        <v>4</v>
      </c>
      <c r="P64" s="42">
        <f t="shared" si="907"/>
        <v>5</v>
      </c>
      <c r="Q64" s="42">
        <f t="shared" si="907"/>
        <v>4</v>
      </c>
      <c r="R64" s="42">
        <f t="shared" si="907"/>
        <v>4</v>
      </c>
      <c r="S64" s="42">
        <f t="shared" si="907"/>
        <v>4</v>
      </c>
      <c r="T64" s="42">
        <f t="shared" si="907"/>
        <v>3</v>
      </c>
      <c r="U64" s="42">
        <f t="shared" ref="U64:Y64" si="908">U$4</f>
        <v>5</v>
      </c>
      <c r="V64" s="42">
        <f t="shared" si="908"/>
        <v>3</v>
      </c>
      <c r="W64" s="42">
        <f t="shared" si="908"/>
        <v>4</v>
      </c>
      <c r="X64" s="42">
        <f t="shared" si="908"/>
        <v>36</v>
      </c>
      <c r="Y64" s="42">
        <f t="shared" si="908"/>
        <v>72</v>
      </c>
      <c r="Z64" s="101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22"/>
      <c r="AT64" s="23"/>
      <c r="AU64" s="23"/>
      <c r="AV64" s="23"/>
      <c r="AW64" s="23"/>
      <c r="AX64" s="23"/>
      <c r="AY64" s="24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6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4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6"/>
      <c r="DA64" s="23"/>
      <c r="DB64" s="23"/>
      <c r="DC64" s="23"/>
      <c r="DD64" s="27"/>
    </row>
    <row r="65" spans="1:108" ht="19.5" thickBot="1">
      <c r="A65" s="14"/>
      <c r="B65" s="39" t="s">
        <v>8</v>
      </c>
      <c r="C65" s="40" t="s">
        <v>42</v>
      </c>
      <c r="D65" s="41" t="s">
        <v>9</v>
      </c>
      <c r="E65" s="42" t="str">
        <f t="shared" ref="E65:T65" si="909">E$5</f>
        <v>349/335</v>
      </c>
      <c r="F65" s="42" t="str">
        <f t="shared" si="909"/>
        <v>375/285</v>
      </c>
      <c r="G65" s="42" t="str">
        <f t="shared" si="909"/>
        <v>158/142</v>
      </c>
      <c r="H65" s="42" t="str">
        <f t="shared" si="909"/>
        <v>516/473</v>
      </c>
      <c r="I65" s="42" t="str">
        <f t="shared" si="909"/>
        <v>362/340</v>
      </c>
      <c r="J65" s="42" t="str">
        <f t="shared" si="909"/>
        <v>439/349</v>
      </c>
      <c r="K65" s="42" t="str">
        <f t="shared" si="909"/>
        <v>494/475</v>
      </c>
      <c r="L65" s="42" t="str">
        <f t="shared" si="909"/>
        <v>176/150</v>
      </c>
      <c r="M65" s="42" t="str">
        <f t="shared" si="909"/>
        <v>432/370</v>
      </c>
      <c r="N65" s="42" t="str">
        <f t="shared" si="909"/>
        <v>3301/2919</v>
      </c>
      <c r="O65" s="42" t="str">
        <f t="shared" si="909"/>
        <v>335/320</v>
      </c>
      <c r="P65" s="42" t="str">
        <f t="shared" si="909"/>
        <v>495/460</v>
      </c>
      <c r="Q65" s="42" t="str">
        <f t="shared" si="909"/>
        <v>407/330</v>
      </c>
      <c r="R65" s="42" t="str">
        <f t="shared" si="909"/>
        <v>335/313</v>
      </c>
      <c r="S65" s="42" t="str">
        <f t="shared" si="909"/>
        <v>405/376</v>
      </c>
      <c r="T65" s="42" t="str">
        <f t="shared" si="909"/>
        <v>189/135</v>
      </c>
      <c r="U65" s="42" t="str">
        <f t="shared" ref="U65:Y65" si="910">U$5</f>
        <v>540/430</v>
      </c>
      <c r="V65" s="42" t="str">
        <f t="shared" si="910"/>
        <v>152/130</v>
      </c>
      <c r="W65" s="42" t="str">
        <f t="shared" si="910"/>
        <v>331/320</v>
      </c>
      <c r="X65" s="42" t="str">
        <f t="shared" si="910"/>
        <v>3189/2814</v>
      </c>
      <c r="Y65" s="42" t="str">
        <f t="shared" si="910"/>
        <v>6490 / 5733</v>
      </c>
      <c r="Z65" s="102">
        <f t="shared" ref="Z65" si="911">X72</f>
        <v>403</v>
      </c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22"/>
      <c r="AT65" s="23"/>
      <c r="AU65" s="23"/>
      <c r="AV65" s="23"/>
      <c r="AW65" s="23"/>
      <c r="AX65" s="23"/>
      <c r="AY65" s="24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6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4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6"/>
      <c r="DA65" s="23"/>
      <c r="DB65" s="23"/>
      <c r="DC65" s="23"/>
      <c r="DD65" s="27"/>
    </row>
    <row r="66" spans="1:108" ht="24.95" customHeight="1" thickBot="1">
      <c r="A66" s="14"/>
      <c r="B66" s="43" t="s">
        <v>14</v>
      </c>
      <c r="C66" s="204" t="s">
        <v>15</v>
      </c>
      <c r="D66" s="205"/>
      <c r="E66" s="43">
        <v>1</v>
      </c>
      <c r="F66" s="43">
        <v>2</v>
      </c>
      <c r="G66" s="43">
        <v>3</v>
      </c>
      <c r="H66" s="43">
        <v>4</v>
      </c>
      <c r="I66" s="43">
        <v>5</v>
      </c>
      <c r="J66" s="43">
        <v>6</v>
      </c>
      <c r="K66" s="43">
        <v>7</v>
      </c>
      <c r="L66" s="43">
        <v>8</v>
      </c>
      <c r="M66" s="43">
        <v>9</v>
      </c>
      <c r="N66" s="44" t="s">
        <v>16</v>
      </c>
      <c r="O66" s="43">
        <v>10</v>
      </c>
      <c r="P66" s="43">
        <v>11</v>
      </c>
      <c r="Q66" s="43">
        <v>12</v>
      </c>
      <c r="R66" s="43">
        <v>13</v>
      </c>
      <c r="S66" s="43">
        <v>14</v>
      </c>
      <c r="T66" s="43">
        <v>15</v>
      </c>
      <c r="U66" s="43">
        <v>16</v>
      </c>
      <c r="V66" s="43">
        <v>17</v>
      </c>
      <c r="W66" s="43">
        <v>18</v>
      </c>
      <c r="X66" s="44" t="s">
        <v>17</v>
      </c>
      <c r="Y66" s="44" t="s">
        <v>18</v>
      </c>
      <c r="Z66" s="101"/>
      <c r="AA66" s="45" t="s">
        <v>4</v>
      </c>
      <c r="AB66" s="45" t="s">
        <v>4</v>
      </c>
      <c r="AC66" s="45" t="s">
        <v>4</v>
      </c>
      <c r="AD66" s="46" t="s">
        <v>4</v>
      </c>
      <c r="AE66" s="46" t="s">
        <v>4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47" t="s">
        <v>19</v>
      </c>
      <c r="AT66" s="48" t="s">
        <v>20</v>
      </c>
      <c r="AU66" s="48" t="s">
        <v>7</v>
      </c>
      <c r="AV66" s="48" t="s">
        <v>21</v>
      </c>
      <c r="AW66" s="48" t="s">
        <v>22</v>
      </c>
      <c r="AX66" s="49" t="s">
        <v>23</v>
      </c>
      <c r="AY66" s="46" t="s">
        <v>4</v>
      </c>
      <c r="AZ66" s="46" t="s">
        <v>4</v>
      </c>
      <c r="BA66" s="46" t="s">
        <v>4</v>
      </c>
      <c r="BB66" s="46" t="s">
        <v>4</v>
      </c>
      <c r="BC66" s="46" t="s">
        <v>4</v>
      </c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1"/>
      <c r="BQ66" s="46" t="s">
        <v>4</v>
      </c>
      <c r="BR66" s="46" t="s">
        <v>4</v>
      </c>
      <c r="BS66" s="46" t="s">
        <v>4</v>
      </c>
      <c r="BT66" s="46" t="s">
        <v>4</v>
      </c>
      <c r="BU66" s="46" t="s">
        <v>4</v>
      </c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2" t="s">
        <v>4</v>
      </c>
      <c r="CJ66" s="46" t="s">
        <v>4</v>
      </c>
      <c r="CK66" s="46" t="s">
        <v>4</v>
      </c>
      <c r="CL66" s="46" t="s">
        <v>4</v>
      </c>
      <c r="CM66" s="46" t="s">
        <v>4</v>
      </c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47" t="s">
        <v>24</v>
      </c>
      <c r="DB66" s="48" t="s">
        <v>25</v>
      </c>
      <c r="DC66" s="49" t="s">
        <v>26</v>
      </c>
      <c r="DD66" s="27"/>
    </row>
    <row r="67" spans="1:108" ht="24.95" customHeight="1">
      <c r="A67" s="14"/>
      <c r="B67" s="110">
        <v>1</v>
      </c>
      <c r="C67" s="192" t="s">
        <v>91</v>
      </c>
      <c r="D67" s="193"/>
      <c r="E67" s="54">
        <v>4</v>
      </c>
      <c r="F67" s="54">
        <v>3</v>
      </c>
      <c r="G67" s="54">
        <v>4</v>
      </c>
      <c r="H67" s="54">
        <v>4</v>
      </c>
      <c r="I67" s="54">
        <v>5</v>
      </c>
      <c r="J67" s="54">
        <v>5</v>
      </c>
      <c r="K67" s="54">
        <v>5</v>
      </c>
      <c r="L67" s="54">
        <v>4</v>
      </c>
      <c r="M67" s="54">
        <v>7</v>
      </c>
      <c r="N67" s="55">
        <f t="shared" ref="N67:N70" si="912">SUM(E67:M67)</f>
        <v>41</v>
      </c>
      <c r="O67" s="54">
        <v>6</v>
      </c>
      <c r="P67" s="54">
        <v>8</v>
      </c>
      <c r="Q67" s="54">
        <v>7</v>
      </c>
      <c r="R67" s="54">
        <v>7</v>
      </c>
      <c r="S67" s="54">
        <v>7</v>
      </c>
      <c r="T67" s="54">
        <v>3</v>
      </c>
      <c r="U67" s="54">
        <v>7</v>
      </c>
      <c r="V67" s="54">
        <v>3</v>
      </c>
      <c r="W67" s="54">
        <v>5</v>
      </c>
      <c r="X67" s="55">
        <f t="shared" ref="X67:X70" si="913">SUM(O67:W67)</f>
        <v>53</v>
      </c>
      <c r="Y67" s="55">
        <f t="shared" ref="Y67:Y70" si="914">N67+X67</f>
        <v>94</v>
      </c>
      <c r="Z67" s="101"/>
      <c r="AA67" s="7">
        <f t="shared" ref="AA67:AA70" si="915">IF(E67="","",E67-E$4)</f>
        <v>0</v>
      </c>
      <c r="AB67" s="7">
        <f t="shared" ref="AB67:AB70" si="916">IF(F67="","",F67-F$4)</f>
        <v>-1</v>
      </c>
      <c r="AC67" s="7">
        <f t="shared" ref="AC67:AC70" si="917">IF(G67="","",G67-G$4)</f>
        <v>1</v>
      </c>
      <c r="AD67" s="7">
        <f t="shared" ref="AD67:AD70" si="918">IF(H67="","",H67-H$4)</f>
        <v>-1</v>
      </c>
      <c r="AE67" s="7">
        <f t="shared" ref="AE67:AE70" si="919">IF(I67="","",I67-I$4)</f>
        <v>1</v>
      </c>
      <c r="AF67" s="7">
        <f t="shared" ref="AF67:AF70" si="920">IF(J67="","",J67-J$4)</f>
        <v>1</v>
      </c>
      <c r="AG67" s="7">
        <f t="shared" ref="AG67:AG70" si="921">IF(K67="","",K67-K$4)</f>
        <v>0</v>
      </c>
      <c r="AH67" s="7">
        <f t="shared" ref="AH67:AH70" si="922">IF(L67="","",L67-L$4)</f>
        <v>1</v>
      </c>
      <c r="AI67" s="7">
        <f t="shared" ref="AI67:AI70" si="923">IF(M67="","",M67-M$4)</f>
        <v>3</v>
      </c>
      <c r="AJ67" s="7">
        <f t="shared" ref="AJ67:AJ70" si="924">IF(O67="","",O67-O$4)</f>
        <v>2</v>
      </c>
      <c r="AK67" s="7">
        <f t="shared" ref="AK67:AK70" si="925">IF(P67="","",P67-P$4)</f>
        <v>3</v>
      </c>
      <c r="AL67" s="7">
        <f t="shared" ref="AL67:AL70" si="926">IF(Q67="","",Q67-Q$4)</f>
        <v>3</v>
      </c>
      <c r="AM67" s="7">
        <f t="shared" ref="AM67:AM70" si="927">IF(R67="","",R67-R$4)</f>
        <v>3</v>
      </c>
      <c r="AN67" s="7">
        <f t="shared" ref="AN67:AN70" si="928">IF(S67="","",S67-S$4)</f>
        <v>3</v>
      </c>
      <c r="AO67" s="7">
        <f t="shared" ref="AO67:AO70" si="929">IF(T67="","",T67-T$4)</f>
        <v>0</v>
      </c>
      <c r="AP67" s="7">
        <f t="shared" ref="AP67:AP70" si="930">IF(U67="","",U67-U$4)</f>
        <v>2</v>
      </c>
      <c r="AQ67" s="7">
        <f t="shared" ref="AQ67:AQ70" si="931">IF(V67="","",V67-V$4)</f>
        <v>0</v>
      </c>
      <c r="AR67" s="7">
        <f t="shared" ref="AR67:AR70" si="932">IF(W67="","",W67-W$4)</f>
        <v>1</v>
      </c>
      <c r="AS67" s="56">
        <f t="shared" ref="AS67:AS71" si="933">COUNTIF($AA67:$AR67,"=-2")</f>
        <v>0</v>
      </c>
      <c r="AT67" s="57">
        <f t="shared" ref="AT67:AT71" si="934">COUNTIF($AA67:$AR67,"=-1")</f>
        <v>2</v>
      </c>
      <c r="AU67" s="57">
        <f t="shared" ref="AU67:AU71" si="935">COUNTIF($AA67:$AR67,"=0")</f>
        <v>4</v>
      </c>
      <c r="AV67" s="57">
        <f t="shared" ref="AV67:AV71" si="936">COUNTIF($AA67:$AR67,"=1")</f>
        <v>5</v>
      </c>
      <c r="AW67" s="57">
        <f t="shared" ref="AW67:AW71" si="937">COUNTIF($AA67:$AR67,"=2")</f>
        <v>2</v>
      </c>
      <c r="AX67" s="58">
        <f t="shared" ref="AX67:AX71" si="938">COUNTIF($AA67:$AR67,"&gt;2")</f>
        <v>5</v>
      </c>
      <c r="AY67" s="50" t="str">
        <f t="shared" ref="AY67:AY70" si="939">IF(AA$4=3,AA67,"")</f>
        <v/>
      </c>
      <c r="AZ67" s="50" t="str">
        <f t="shared" ref="AZ67:AZ70" si="940">IF(AB$4=3,AB67,"")</f>
        <v/>
      </c>
      <c r="BA67" s="50">
        <f t="shared" ref="BA67:BA70" si="941">IF(AC$4=3,AC67,"")</f>
        <v>1</v>
      </c>
      <c r="BB67" s="50" t="str">
        <f t="shared" ref="BB67:BB70" si="942">IF(AD$4=3,AD67,"")</f>
        <v/>
      </c>
      <c r="BC67" s="50" t="str">
        <f t="shared" ref="BC67:BC70" si="943">IF(AE$4=3,AE67,"")</f>
        <v/>
      </c>
      <c r="BD67" s="50" t="str">
        <f t="shared" ref="BD67:BD70" si="944">IF(AF$4=3,AF67,"")</f>
        <v/>
      </c>
      <c r="BE67" s="50" t="str">
        <f t="shared" ref="BE67:BE70" si="945">IF(AG$4=3,AG67,"")</f>
        <v/>
      </c>
      <c r="BF67" s="50">
        <f t="shared" ref="BF67:BF70" si="946">IF(AH$4=3,AH67,"")</f>
        <v>1</v>
      </c>
      <c r="BG67" s="50" t="str">
        <f t="shared" ref="BG67:BG70" si="947">IF(AI$4=3,AI67,"")</f>
        <v/>
      </c>
      <c r="BH67" s="50" t="str">
        <f t="shared" ref="BH67:BH70" si="948">IF(AJ$4=3,AJ67,"")</f>
        <v/>
      </c>
      <c r="BI67" s="50" t="str">
        <f t="shared" ref="BI67:BI70" si="949">IF(AK$4=3,AK67,"")</f>
        <v/>
      </c>
      <c r="BJ67" s="50" t="str">
        <f t="shared" ref="BJ67:BJ70" si="950">IF(AL$4=3,AL67,"")</f>
        <v/>
      </c>
      <c r="BK67" s="50" t="str">
        <f t="shared" ref="BK67:BK70" si="951">IF(AM$4=3,AM67,"")</f>
        <v/>
      </c>
      <c r="BL67" s="50" t="str">
        <f t="shared" ref="BL67:BL70" si="952">IF(AN$4=3,AN67,"")</f>
        <v/>
      </c>
      <c r="BM67" s="50">
        <f t="shared" ref="BM67:BM70" si="953">IF(AO$4=3,AO67,"")</f>
        <v>0</v>
      </c>
      <c r="BN67" s="50" t="str">
        <f t="shared" ref="BN67:BN70" si="954">IF(AP$4=3,AP67,"")</f>
        <v/>
      </c>
      <c r="BO67" s="50">
        <f t="shared" ref="BO67:BO70" si="955">IF(AQ$4=3,AQ67,"")</f>
        <v>0</v>
      </c>
      <c r="BP67" s="51" t="str">
        <f t="shared" ref="BP67:BP70" si="956">IF(AR$4=3,AR67,"")</f>
        <v/>
      </c>
      <c r="BQ67" s="50">
        <f t="shared" ref="BQ67:BQ70" si="957">IF(AA$4=4,AA67,"")</f>
        <v>0</v>
      </c>
      <c r="BR67" s="50">
        <f t="shared" ref="BR67:BR70" si="958">IF(AB$4=4,AB67,"")</f>
        <v>-1</v>
      </c>
      <c r="BS67" s="50" t="str">
        <f t="shared" ref="BS67:BS70" si="959">IF(AC$4=4,AC67,"")</f>
        <v/>
      </c>
      <c r="BT67" s="50" t="str">
        <f t="shared" ref="BT67:BT70" si="960">IF(AD$4=4,AD67,"")</f>
        <v/>
      </c>
      <c r="BU67" s="50">
        <f t="shared" ref="BU67:BU70" si="961">IF(AE$4=4,AE67,"")</f>
        <v>1</v>
      </c>
      <c r="BV67" s="50">
        <f t="shared" ref="BV67:BV70" si="962">IF(AF$4=4,AF67,"")</f>
        <v>1</v>
      </c>
      <c r="BW67" s="50" t="str">
        <f t="shared" ref="BW67:BW70" si="963">IF(AG$4=4,AG67,"")</f>
        <v/>
      </c>
      <c r="BX67" s="50" t="str">
        <f t="shared" ref="BX67:BX70" si="964">IF(AH$4=4,AH67,"")</f>
        <v/>
      </c>
      <c r="BY67" s="50">
        <f t="shared" ref="BY67:BY70" si="965">IF(AI$4=4,AI67,"")</f>
        <v>3</v>
      </c>
      <c r="BZ67" s="50">
        <f t="shared" ref="BZ67:BZ70" si="966">IF(AJ$4=4,AJ67,"")</f>
        <v>2</v>
      </c>
      <c r="CA67" s="50" t="str">
        <f t="shared" ref="CA67:CA70" si="967">IF(AK$4=4,AK67,"")</f>
        <v/>
      </c>
      <c r="CB67" s="50">
        <f t="shared" ref="CB67:CB70" si="968">IF(AL$4=4,AL67,"")</f>
        <v>3</v>
      </c>
      <c r="CC67" s="50">
        <f t="shared" ref="CC67:CC70" si="969">IF(AM$4=4,AM67,"")</f>
        <v>3</v>
      </c>
      <c r="CD67" s="50">
        <f t="shared" ref="CD67:CD70" si="970">IF(AN$4=4,AN67,"")</f>
        <v>3</v>
      </c>
      <c r="CE67" s="50" t="str">
        <f t="shared" ref="CE67:CE70" si="971">IF(AO$4=4,AO67,"")</f>
        <v/>
      </c>
      <c r="CF67" s="50" t="str">
        <f t="shared" ref="CF67:CF70" si="972">IF(AP$4=4,AP67,"")</f>
        <v/>
      </c>
      <c r="CG67" s="50" t="str">
        <f t="shared" ref="CG67:CG70" si="973">IF(AQ$4=4,AQ67,"")</f>
        <v/>
      </c>
      <c r="CH67" s="50">
        <f t="shared" ref="CH67:CH70" si="974">IF(AR$4=4,AR67,"")</f>
        <v>1</v>
      </c>
      <c r="CI67" s="59" t="str">
        <f t="shared" ref="CI67:CI70" si="975">IF(AA$4=5,AA67,"")</f>
        <v/>
      </c>
      <c r="CJ67" s="50" t="str">
        <f t="shared" ref="CJ67:CJ70" si="976">IF(AB$4=5,AB67,"")</f>
        <v/>
      </c>
      <c r="CK67" s="50" t="str">
        <f t="shared" ref="CK67:CK70" si="977">IF(AC$4=5,AC67,"")</f>
        <v/>
      </c>
      <c r="CL67" s="50">
        <f t="shared" ref="CL67:CL70" si="978">IF(AD$4=5,AD67,"")</f>
        <v>-1</v>
      </c>
      <c r="CM67" s="50" t="str">
        <f t="shared" ref="CM67:CM70" si="979">IF(AE$4=5,AE67,"")</f>
        <v/>
      </c>
      <c r="CN67" s="50" t="str">
        <f t="shared" ref="CN67:CN70" si="980">IF(AF$4=5,AF67,"")</f>
        <v/>
      </c>
      <c r="CO67" s="50">
        <f t="shared" ref="CO67:CO70" si="981">IF(AG$4=5,AG67,"")</f>
        <v>0</v>
      </c>
      <c r="CP67" s="50" t="str">
        <f t="shared" ref="CP67:CP70" si="982">IF(AH$4=5,AH67,"")</f>
        <v/>
      </c>
      <c r="CQ67" s="50" t="str">
        <f t="shared" ref="CQ67:CQ70" si="983">IF(AI$4=5,AI67,"")</f>
        <v/>
      </c>
      <c r="CR67" s="50" t="str">
        <f t="shared" ref="CR67:CR70" si="984">IF(AJ$4=5,AJ67,"")</f>
        <v/>
      </c>
      <c r="CS67" s="50">
        <f t="shared" ref="CS67:CS70" si="985">IF(AK$4=5,AK67,"")</f>
        <v>3</v>
      </c>
      <c r="CT67" s="50" t="str">
        <f t="shared" ref="CT67:CT70" si="986">IF(AL$4=5,AL67,"")</f>
        <v/>
      </c>
      <c r="CU67" s="50" t="str">
        <f t="shared" ref="CU67:CU70" si="987">IF(AM$4=5,AM67,"")</f>
        <v/>
      </c>
      <c r="CV67" s="50" t="str">
        <f t="shared" ref="CV67:CV70" si="988">IF(AN$4=5,AN67,"")</f>
        <v/>
      </c>
      <c r="CW67" s="50" t="str">
        <f t="shared" ref="CW67:CW70" si="989">IF(AO$4=5,AO67,"")</f>
        <v/>
      </c>
      <c r="CX67" s="50">
        <f t="shared" ref="CX67:CX70" si="990">IF(AP$4=5,AP67,"")</f>
        <v>2</v>
      </c>
      <c r="CY67" s="50" t="str">
        <f t="shared" ref="CY67:CY70" si="991">IF(AQ$4=5,AQ67,"")</f>
        <v/>
      </c>
      <c r="CZ67" s="50" t="str">
        <f t="shared" ref="CZ67:CZ70" si="992">IF(AR$4=5,AR67,"")</f>
        <v/>
      </c>
      <c r="DA67" s="60">
        <f t="shared" ref="DA67:DA70" si="993">SUM(AY67:BP67)</f>
        <v>2</v>
      </c>
      <c r="DB67" s="61">
        <f t="shared" ref="DB67:DB70" si="994">SUM(BQ67:CH67)</f>
        <v>16</v>
      </c>
      <c r="DC67" s="62">
        <f t="shared" ref="DC67:DC70" si="995">SUM(CI67:CZ67)</f>
        <v>4</v>
      </c>
      <c r="DD67" s="27"/>
    </row>
    <row r="68" spans="1:108" ht="24.95" customHeight="1">
      <c r="A68" s="14"/>
      <c r="B68" s="110">
        <v>2</v>
      </c>
      <c r="C68" s="192" t="s">
        <v>92</v>
      </c>
      <c r="D68" s="193"/>
      <c r="E68" s="54">
        <v>5</v>
      </c>
      <c r="F68" s="54">
        <v>5</v>
      </c>
      <c r="G68" s="54">
        <v>4</v>
      </c>
      <c r="H68" s="54">
        <v>6</v>
      </c>
      <c r="I68" s="54">
        <v>6</v>
      </c>
      <c r="J68" s="54">
        <v>5</v>
      </c>
      <c r="K68" s="54">
        <v>6</v>
      </c>
      <c r="L68" s="54">
        <v>3</v>
      </c>
      <c r="M68" s="54">
        <v>7</v>
      </c>
      <c r="N68" s="55">
        <f t="shared" si="912"/>
        <v>47</v>
      </c>
      <c r="O68" s="54">
        <v>5</v>
      </c>
      <c r="P68" s="54">
        <v>7</v>
      </c>
      <c r="Q68" s="54">
        <v>6</v>
      </c>
      <c r="R68" s="54">
        <v>6</v>
      </c>
      <c r="S68" s="54">
        <v>6</v>
      </c>
      <c r="T68" s="54">
        <v>4</v>
      </c>
      <c r="U68" s="54">
        <v>9</v>
      </c>
      <c r="V68" s="54">
        <v>6</v>
      </c>
      <c r="W68" s="54">
        <v>6</v>
      </c>
      <c r="X68" s="55">
        <f t="shared" si="913"/>
        <v>55</v>
      </c>
      <c r="Y68" s="55">
        <f t="shared" si="914"/>
        <v>102</v>
      </c>
      <c r="Z68" s="101"/>
      <c r="AA68" s="7">
        <f t="shared" si="915"/>
        <v>1</v>
      </c>
      <c r="AB68" s="7">
        <f t="shared" si="916"/>
        <v>1</v>
      </c>
      <c r="AC68" s="7">
        <f t="shared" si="917"/>
        <v>1</v>
      </c>
      <c r="AD68" s="7">
        <f t="shared" si="918"/>
        <v>1</v>
      </c>
      <c r="AE68" s="7">
        <f t="shared" si="919"/>
        <v>2</v>
      </c>
      <c r="AF68" s="7">
        <f t="shared" si="920"/>
        <v>1</v>
      </c>
      <c r="AG68" s="7">
        <f t="shared" si="921"/>
        <v>1</v>
      </c>
      <c r="AH68" s="7">
        <f t="shared" si="922"/>
        <v>0</v>
      </c>
      <c r="AI68" s="7">
        <f t="shared" si="923"/>
        <v>3</v>
      </c>
      <c r="AJ68" s="7">
        <f t="shared" si="924"/>
        <v>1</v>
      </c>
      <c r="AK68" s="7">
        <f t="shared" si="925"/>
        <v>2</v>
      </c>
      <c r="AL68" s="7">
        <f t="shared" si="926"/>
        <v>2</v>
      </c>
      <c r="AM68" s="7">
        <f t="shared" si="927"/>
        <v>2</v>
      </c>
      <c r="AN68" s="7">
        <f t="shared" si="928"/>
        <v>2</v>
      </c>
      <c r="AO68" s="7">
        <f t="shared" si="929"/>
        <v>1</v>
      </c>
      <c r="AP68" s="7">
        <f t="shared" si="930"/>
        <v>4</v>
      </c>
      <c r="AQ68" s="7">
        <f t="shared" si="931"/>
        <v>3</v>
      </c>
      <c r="AR68" s="7">
        <f t="shared" si="932"/>
        <v>2</v>
      </c>
      <c r="AS68" s="63">
        <f t="shared" si="933"/>
        <v>0</v>
      </c>
      <c r="AT68" s="64">
        <f t="shared" si="934"/>
        <v>0</v>
      </c>
      <c r="AU68" s="64">
        <f t="shared" si="935"/>
        <v>1</v>
      </c>
      <c r="AV68" s="64">
        <f t="shared" si="936"/>
        <v>8</v>
      </c>
      <c r="AW68" s="64">
        <f t="shared" si="937"/>
        <v>6</v>
      </c>
      <c r="AX68" s="65">
        <f t="shared" si="938"/>
        <v>3</v>
      </c>
      <c r="AY68" s="50" t="str">
        <f t="shared" si="939"/>
        <v/>
      </c>
      <c r="AZ68" s="50" t="str">
        <f t="shared" si="940"/>
        <v/>
      </c>
      <c r="BA68" s="50">
        <f t="shared" si="941"/>
        <v>1</v>
      </c>
      <c r="BB68" s="50" t="str">
        <f t="shared" si="942"/>
        <v/>
      </c>
      <c r="BC68" s="50" t="str">
        <f t="shared" si="943"/>
        <v/>
      </c>
      <c r="BD68" s="50" t="str">
        <f t="shared" si="944"/>
        <v/>
      </c>
      <c r="BE68" s="50" t="str">
        <f t="shared" si="945"/>
        <v/>
      </c>
      <c r="BF68" s="50">
        <f t="shared" si="946"/>
        <v>0</v>
      </c>
      <c r="BG68" s="50" t="str">
        <f t="shared" si="947"/>
        <v/>
      </c>
      <c r="BH68" s="50" t="str">
        <f t="shared" si="948"/>
        <v/>
      </c>
      <c r="BI68" s="50" t="str">
        <f t="shared" si="949"/>
        <v/>
      </c>
      <c r="BJ68" s="50" t="str">
        <f t="shared" si="950"/>
        <v/>
      </c>
      <c r="BK68" s="50" t="str">
        <f t="shared" si="951"/>
        <v/>
      </c>
      <c r="BL68" s="50" t="str">
        <f t="shared" si="952"/>
        <v/>
      </c>
      <c r="BM68" s="50">
        <f t="shared" si="953"/>
        <v>1</v>
      </c>
      <c r="BN68" s="50" t="str">
        <f t="shared" si="954"/>
        <v/>
      </c>
      <c r="BO68" s="50">
        <f t="shared" si="955"/>
        <v>3</v>
      </c>
      <c r="BP68" s="51" t="str">
        <f t="shared" si="956"/>
        <v/>
      </c>
      <c r="BQ68" s="50">
        <f t="shared" si="957"/>
        <v>1</v>
      </c>
      <c r="BR68" s="50">
        <f t="shared" si="958"/>
        <v>1</v>
      </c>
      <c r="BS68" s="50" t="str">
        <f t="shared" si="959"/>
        <v/>
      </c>
      <c r="BT68" s="50" t="str">
        <f t="shared" si="960"/>
        <v/>
      </c>
      <c r="BU68" s="50">
        <f t="shared" si="961"/>
        <v>2</v>
      </c>
      <c r="BV68" s="50">
        <f t="shared" si="962"/>
        <v>1</v>
      </c>
      <c r="BW68" s="50" t="str">
        <f t="shared" si="963"/>
        <v/>
      </c>
      <c r="BX68" s="50" t="str">
        <f t="shared" si="964"/>
        <v/>
      </c>
      <c r="BY68" s="50">
        <f t="shared" si="965"/>
        <v>3</v>
      </c>
      <c r="BZ68" s="50">
        <f t="shared" si="966"/>
        <v>1</v>
      </c>
      <c r="CA68" s="50" t="str">
        <f t="shared" si="967"/>
        <v/>
      </c>
      <c r="CB68" s="50">
        <f t="shared" si="968"/>
        <v>2</v>
      </c>
      <c r="CC68" s="50">
        <f t="shared" si="969"/>
        <v>2</v>
      </c>
      <c r="CD68" s="50">
        <f t="shared" si="970"/>
        <v>2</v>
      </c>
      <c r="CE68" s="50" t="str">
        <f t="shared" si="971"/>
        <v/>
      </c>
      <c r="CF68" s="50" t="str">
        <f t="shared" si="972"/>
        <v/>
      </c>
      <c r="CG68" s="50" t="str">
        <f t="shared" si="973"/>
        <v/>
      </c>
      <c r="CH68" s="50">
        <f t="shared" si="974"/>
        <v>2</v>
      </c>
      <c r="CI68" s="59" t="str">
        <f t="shared" si="975"/>
        <v/>
      </c>
      <c r="CJ68" s="50" t="str">
        <f t="shared" si="976"/>
        <v/>
      </c>
      <c r="CK68" s="50" t="str">
        <f t="shared" si="977"/>
        <v/>
      </c>
      <c r="CL68" s="50">
        <f t="shared" si="978"/>
        <v>1</v>
      </c>
      <c r="CM68" s="50" t="str">
        <f t="shared" si="979"/>
        <v/>
      </c>
      <c r="CN68" s="50" t="str">
        <f t="shared" si="980"/>
        <v/>
      </c>
      <c r="CO68" s="50">
        <f t="shared" si="981"/>
        <v>1</v>
      </c>
      <c r="CP68" s="50" t="str">
        <f t="shared" si="982"/>
        <v/>
      </c>
      <c r="CQ68" s="50" t="str">
        <f t="shared" si="983"/>
        <v/>
      </c>
      <c r="CR68" s="50" t="str">
        <f t="shared" si="984"/>
        <v/>
      </c>
      <c r="CS68" s="50">
        <f t="shared" si="985"/>
        <v>2</v>
      </c>
      <c r="CT68" s="50" t="str">
        <f t="shared" si="986"/>
        <v/>
      </c>
      <c r="CU68" s="50" t="str">
        <f t="shared" si="987"/>
        <v/>
      </c>
      <c r="CV68" s="50" t="str">
        <f t="shared" si="988"/>
        <v/>
      </c>
      <c r="CW68" s="50" t="str">
        <f t="shared" si="989"/>
        <v/>
      </c>
      <c r="CX68" s="50">
        <f t="shared" si="990"/>
        <v>4</v>
      </c>
      <c r="CY68" s="50" t="str">
        <f t="shared" si="991"/>
        <v/>
      </c>
      <c r="CZ68" s="50" t="str">
        <f t="shared" si="992"/>
        <v/>
      </c>
      <c r="DA68" s="66">
        <f t="shared" si="993"/>
        <v>5</v>
      </c>
      <c r="DB68" s="67">
        <f t="shared" si="994"/>
        <v>17</v>
      </c>
      <c r="DC68" s="68">
        <f t="shared" si="995"/>
        <v>8</v>
      </c>
      <c r="DD68" s="27"/>
    </row>
    <row r="69" spans="1:108" ht="24.95" customHeight="1">
      <c r="A69" s="14"/>
      <c r="B69" s="110">
        <v>3</v>
      </c>
      <c r="C69" s="192" t="s">
        <v>81</v>
      </c>
      <c r="D69" s="193"/>
      <c r="E69" s="54">
        <v>5</v>
      </c>
      <c r="F69" s="54">
        <v>7</v>
      </c>
      <c r="G69" s="54">
        <v>4</v>
      </c>
      <c r="H69" s="54">
        <v>5</v>
      </c>
      <c r="I69" s="54">
        <v>5</v>
      </c>
      <c r="J69" s="54">
        <v>6</v>
      </c>
      <c r="K69" s="54">
        <v>7</v>
      </c>
      <c r="L69" s="54">
        <v>5</v>
      </c>
      <c r="M69" s="54">
        <v>7</v>
      </c>
      <c r="N69" s="55">
        <f t="shared" si="912"/>
        <v>51</v>
      </c>
      <c r="O69" s="54">
        <v>7</v>
      </c>
      <c r="P69" s="54">
        <v>5</v>
      </c>
      <c r="Q69" s="54">
        <v>5</v>
      </c>
      <c r="R69" s="54">
        <v>9</v>
      </c>
      <c r="S69" s="54">
        <v>6</v>
      </c>
      <c r="T69" s="54">
        <v>5</v>
      </c>
      <c r="U69" s="54">
        <v>8</v>
      </c>
      <c r="V69" s="54">
        <v>5</v>
      </c>
      <c r="W69" s="54">
        <v>7</v>
      </c>
      <c r="X69" s="55">
        <f t="shared" si="913"/>
        <v>57</v>
      </c>
      <c r="Y69" s="55">
        <f t="shared" si="914"/>
        <v>108</v>
      </c>
      <c r="Z69" s="101"/>
      <c r="AA69" s="7">
        <f t="shared" si="915"/>
        <v>1</v>
      </c>
      <c r="AB69" s="7">
        <f t="shared" si="916"/>
        <v>3</v>
      </c>
      <c r="AC69" s="7">
        <f t="shared" si="917"/>
        <v>1</v>
      </c>
      <c r="AD69" s="7">
        <f t="shared" si="918"/>
        <v>0</v>
      </c>
      <c r="AE69" s="7">
        <f t="shared" si="919"/>
        <v>1</v>
      </c>
      <c r="AF69" s="7">
        <f t="shared" si="920"/>
        <v>2</v>
      </c>
      <c r="AG69" s="7">
        <f t="shared" si="921"/>
        <v>2</v>
      </c>
      <c r="AH69" s="7">
        <f t="shared" si="922"/>
        <v>2</v>
      </c>
      <c r="AI69" s="7">
        <f t="shared" si="923"/>
        <v>3</v>
      </c>
      <c r="AJ69" s="7">
        <f t="shared" si="924"/>
        <v>3</v>
      </c>
      <c r="AK69" s="7">
        <f t="shared" si="925"/>
        <v>0</v>
      </c>
      <c r="AL69" s="7">
        <f t="shared" si="926"/>
        <v>1</v>
      </c>
      <c r="AM69" s="7">
        <f t="shared" si="927"/>
        <v>5</v>
      </c>
      <c r="AN69" s="7">
        <f t="shared" si="928"/>
        <v>2</v>
      </c>
      <c r="AO69" s="7">
        <f t="shared" si="929"/>
        <v>2</v>
      </c>
      <c r="AP69" s="7">
        <f t="shared" si="930"/>
        <v>3</v>
      </c>
      <c r="AQ69" s="7">
        <f t="shared" si="931"/>
        <v>2</v>
      </c>
      <c r="AR69" s="7">
        <f t="shared" si="932"/>
        <v>3</v>
      </c>
      <c r="AS69" s="63">
        <f t="shared" si="933"/>
        <v>0</v>
      </c>
      <c r="AT69" s="64">
        <f t="shared" si="934"/>
        <v>0</v>
      </c>
      <c r="AU69" s="64">
        <f t="shared" si="935"/>
        <v>2</v>
      </c>
      <c r="AV69" s="64">
        <f t="shared" si="936"/>
        <v>4</v>
      </c>
      <c r="AW69" s="64">
        <f t="shared" si="937"/>
        <v>6</v>
      </c>
      <c r="AX69" s="65">
        <f t="shared" si="938"/>
        <v>6</v>
      </c>
      <c r="AY69" s="50" t="str">
        <f t="shared" si="939"/>
        <v/>
      </c>
      <c r="AZ69" s="50" t="str">
        <f t="shared" si="940"/>
        <v/>
      </c>
      <c r="BA69" s="50">
        <f t="shared" si="941"/>
        <v>1</v>
      </c>
      <c r="BB69" s="50" t="str">
        <f t="shared" si="942"/>
        <v/>
      </c>
      <c r="BC69" s="50" t="str">
        <f t="shared" si="943"/>
        <v/>
      </c>
      <c r="BD69" s="50" t="str">
        <f t="shared" si="944"/>
        <v/>
      </c>
      <c r="BE69" s="50" t="str">
        <f t="shared" si="945"/>
        <v/>
      </c>
      <c r="BF69" s="50">
        <f t="shared" si="946"/>
        <v>2</v>
      </c>
      <c r="BG69" s="50" t="str">
        <f t="shared" si="947"/>
        <v/>
      </c>
      <c r="BH69" s="50" t="str">
        <f t="shared" si="948"/>
        <v/>
      </c>
      <c r="BI69" s="50" t="str">
        <f t="shared" si="949"/>
        <v/>
      </c>
      <c r="BJ69" s="50" t="str">
        <f t="shared" si="950"/>
        <v/>
      </c>
      <c r="BK69" s="50" t="str">
        <f t="shared" si="951"/>
        <v/>
      </c>
      <c r="BL69" s="50" t="str">
        <f t="shared" si="952"/>
        <v/>
      </c>
      <c r="BM69" s="50">
        <f t="shared" si="953"/>
        <v>2</v>
      </c>
      <c r="BN69" s="50" t="str">
        <f t="shared" si="954"/>
        <v/>
      </c>
      <c r="BO69" s="50">
        <f t="shared" si="955"/>
        <v>2</v>
      </c>
      <c r="BP69" s="51" t="str">
        <f t="shared" si="956"/>
        <v/>
      </c>
      <c r="BQ69" s="50">
        <f t="shared" si="957"/>
        <v>1</v>
      </c>
      <c r="BR69" s="50">
        <f t="shared" si="958"/>
        <v>3</v>
      </c>
      <c r="BS69" s="50" t="str">
        <f t="shared" si="959"/>
        <v/>
      </c>
      <c r="BT69" s="50" t="str">
        <f t="shared" si="960"/>
        <v/>
      </c>
      <c r="BU69" s="50">
        <f t="shared" si="961"/>
        <v>1</v>
      </c>
      <c r="BV69" s="50">
        <f t="shared" si="962"/>
        <v>2</v>
      </c>
      <c r="BW69" s="50" t="str">
        <f t="shared" si="963"/>
        <v/>
      </c>
      <c r="BX69" s="50" t="str">
        <f t="shared" si="964"/>
        <v/>
      </c>
      <c r="BY69" s="50">
        <f t="shared" si="965"/>
        <v>3</v>
      </c>
      <c r="BZ69" s="50">
        <f t="shared" si="966"/>
        <v>3</v>
      </c>
      <c r="CA69" s="50" t="str">
        <f t="shared" si="967"/>
        <v/>
      </c>
      <c r="CB69" s="50">
        <f t="shared" si="968"/>
        <v>1</v>
      </c>
      <c r="CC69" s="50">
        <f t="shared" si="969"/>
        <v>5</v>
      </c>
      <c r="CD69" s="50">
        <f t="shared" si="970"/>
        <v>2</v>
      </c>
      <c r="CE69" s="50" t="str">
        <f t="shared" si="971"/>
        <v/>
      </c>
      <c r="CF69" s="50" t="str">
        <f t="shared" si="972"/>
        <v/>
      </c>
      <c r="CG69" s="50" t="str">
        <f t="shared" si="973"/>
        <v/>
      </c>
      <c r="CH69" s="50">
        <f t="shared" si="974"/>
        <v>3</v>
      </c>
      <c r="CI69" s="59" t="str">
        <f t="shared" si="975"/>
        <v/>
      </c>
      <c r="CJ69" s="50" t="str">
        <f t="shared" si="976"/>
        <v/>
      </c>
      <c r="CK69" s="50" t="str">
        <f t="shared" si="977"/>
        <v/>
      </c>
      <c r="CL69" s="50">
        <f t="shared" si="978"/>
        <v>0</v>
      </c>
      <c r="CM69" s="50" t="str">
        <f t="shared" si="979"/>
        <v/>
      </c>
      <c r="CN69" s="50" t="str">
        <f t="shared" si="980"/>
        <v/>
      </c>
      <c r="CO69" s="50">
        <f t="shared" si="981"/>
        <v>2</v>
      </c>
      <c r="CP69" s="50" t="str">
        <f t="shared" si="982"/>
        <v/>
      </c>
      <c r="CQ69" s="50" t="str">
        <f t="shared" si="983"/>
        <v/>
      </c>
      <c r="CR69" s="50" t="str">
        <f t="shared" si="984"/>
        <v/>
      </c>
      <c r="CS69" s="50">
        <f t="shared" si="985"/>
        <v>0</v>
      </c>
      <c r="CT69" s="50" t="str">
        <f t="shared" si="986"/>
        <v/>
      </c>
      <c r="CU69" s="50" t="str">
        <f t="shared" si="987"/>
        <v/>
      </c>
      <c r="CV69" s="50" t="str">
        <f t="shared" si="988"/>
        <v/>
      </c>
      <c r="CW69" s="50" t="str">
        <f t="shared" si="989"/>
        <v/>
      </c>
      <c r="CX69" s="50">
        <f t="shared" si="990"/>
        <v>3</v>
      </c>
      <c r="CY69" s="50" t="str">
        <f t="shared" si="991"/>
        <v/>
      </c>
      <c r="CZ69" s="50" t="str">
        <f t="shared" si="992"/>
        <v/>
      </c>
      <c r="DA69" s="66">
        <f t="shared" si="993"/>
        <v>7</v>
      </c>
      <c r="DB69" s="67">
        <f t="shared" si="994"/>
        <v>24</v>
      </c>
      <c r="DC69" s="68">
        <f t="shared" si="995"/>
        <v>5</v>
      </c>
      <c r="DD69" s="27"/>
    </row>
    <row r="70" spans="1:108" s="79" customFormat="1" ht="24.95" customHeight="1">
      <c r="A70" s="69"/>
      <c r="B70" s="111">
        <v>4</v>
      </c>
      <c r="C70" s="192" t="s">
        <v>82</v>
      </c>
      <c r="D70" s="193"/>
      <c r="E70" s="54">
        <v>7</v>
      </c>
      <c r="F70" s="54">
        <v>6</v>
      </c>
      <c r="G70" s="54">
        <v>5</v>
      </c>
      <c r="H70" s="54">
        <v>6</v>
      </c>
      <c r="I70" s="54">
        <v>6</v>
      </c>
      <c r="J70" s="54">
        <v>5</v>
      </c>
      <c r="K70" s="54">
        <v>6</v>
      </c>
      <c r="L70" s="54">
        <v>3</v>
      </c>
      <c r="M70" s="54">
        <v>5</v>
      </c>
      <c r="N70" s="55">
        <f t="shared" si="912"/>
        <v>49</v>
      </c>
      <c r="O70" s="54">
        <v>7</v>
      </c>
      <c r="P70" s="54">
        <v>7</v>
      </c>
      <c r="Q70" s="54">
        <v>8</v>
      </c>
      <c r="R70" s="54">
        <v>7</v>
      </c>
      <c r="S70" s="54">
        <v>8</v>
      </c>
      <c r="T70" s="54">
        <v>5</v>
      </c>
      <c r="U70" s="54">
        <v>8</v>
      </c>
      <c r="V70" s="54">
        <v>4</v>
      </c>
      <c r="W70" s="54">
        <v>6</v>
      </c>
      <c r="X70" s="71">
        <f t="shared" si="913"/>
        <v>60</v>
      </c>
      <c r="Y70" s="71">
        <f t="shared" si="914"/>
        <v>109</v>
      </c>
      <c r="Z70" s="103"/>
      <c r="AA70" s="7">
        <f t="shared" si="915"/>
        <v>3</v>
      </c>
      <c r="AB70" s="7">
        <f t="shared" si="916"/>
        <v>2</v>
      </c>
      <c r="AC70" s="7">
        <f t="shared" si="917"/>
        <v>2</v>
      </c>
      <c r="AD70" s="7">
        <f t="shared" si="918"/>
        <v>1</v>
      </c>
      <c r="AE70" s="7">
        <f t="shared" si="919"/>
        <v>2</v>
      </c>
      <c r="AF70" s="7">
        <f t="shared" si="920"/>
        <v>1</v>
      </c>
      <c r="AG70" s="7">
        <f t="shared" si="921"/>
        <v>1</v>
      </c>
      <c r="AH70" s="7">
        <f t="shared" si="922"/>
        <v>0</v>
      </c>
      <c r="AI70" s="7">
        <f t="shared" si="923"/>
        <v>1</v>
      </c>
      <c r="AJ70" s="7">
        <f t="shared" si="924"/>
        <v>3</v>
      </c>
      <c r="AK70" s="7">
        <f t="shared" si="925"/>
        <v>2</v>
      </c>
      <c r="AL70" s="7">
        <f t="shared" si="926"/>
        <v>4</v>
      </c>
      <c r="AM70" s="7">
        <f t="shared" si="927"/>
        <v>3</v>
      </c>
      <c r="AN70" s="7">
        <f t="shared" si="928"/>
        <v>4</v>
      </c>
      <c r="AO70" s="7">
        <f t="shared" si="929"/>
        <v>2</v>
      </c>
      <c r="AP70" s="7">
        <f t="shared" si="930"/>
        <v>3</v>
      </c>
      <c r="AQ70" s="7">
        <f t="shared" si="931"/>
        <v>1</v>
      </c>
      <c r="AR70" s="7">
        <f t="shared" si="932"/>
        <v>2</v>
      </c>
      <c r="AS70" s="72">
        <f t="shared" si="933"/>
        <v>0</v>
      </c>
      <c r="AT70" s="73">
        <f t="shared" si="934"/>
        <v>0</v>
      </c>
      <c r="AU70" s="73">
        <f t="shared" si="935"/>
        <v>1</v>
      </c>
      <c r="AV70" s="73">
        <f t="shared" si="936"/>
        <v>5</v>
      </c>
      <c r="AW70" s="73">
        <f t="shared" si="937"/>
        <v>6</v>
      </c>
      <c r="AX70" s="74">
        <f t="shared" si="938"/>
        <v>6</v>
      </c>
      <c r="AY70" s="50" t="str">
        <f t="shared" si="939"/>
        <v/>
      </c>
      <c r="AZ70" s="50" t="str">
        <f t="shared" si="940"/>
        <v/>
      </c>
      <c r="BA70" s="50">
        <f t="shared" si="941"/>
        <v>2</v>
      </c>
      <c r="BB70" s="50" t="str">
        <f t="shared" si="942"/>
        <v/>
      </c>
      <c r="BC70" s="50" t="str">
        <f t="shared" si="943"/>
        <v/>
      </c>
      <c r="BD70" s="50" t="str">
        <f t="shared" si="944"/>
        <v/>
      </c>
      <c r="BE70" s="50" t="str">
        <f t="shared" si="945"/>
        <v/>
      </c>
      <c r="BF70" s="50">
        <f t="shared" si="946"/>
        <v>0</v>
      </c>
      <c r="BG70" s="50" t="str">
        <f t="shared" si="947"/>
        <v/>
      </c>
      <c r="BH70" s="50" t="str">
        <f t="shared" si="948"/>
        <v/>
      </c>
      <c r="BI70" s="50" t="str">
        <f t="shared" si="949"/>
        <v/>
      </c>
      <c r="BJ70" s="50" t="str">
        <f t="shared" si="950"/>
        <v/>
      </c>
      <c r="BK70" s="50" t="str">
        <f t="shared" si="951"/>
        <v/>
      </c>
      <c r="BL70" s="50" t="str">
        <f t="shared" si="952"/>
        <v/>
      </c>
      <c r="BM70" s="50">
        <f t="shared" si="953"/>
        <v>2</v>
      </c>
      <c r="BN70" s="50" t="str">
        <f t="shared" si="954"/>
        <v/>
      </c>
      <c r="BO70" s="50">
        <f t="shared" si="955"/>
        <v>1</v>
      </c>
      <c r="BP70" s="51" t="str">
        <f t="shared" si="956"/>
        <v/>
      </c>
      <c r="BQ70" s="50">
        <f t="shared" si="957"/>
        <v>3</v>
      </c>
      <c r="BR70" s="50">
        <f t="shared" si="958"/>
        <v>2</v>
      </c>
      <c r="BS70" s="50" t="str">
        <f t="shared" si="959"/>
        <v/>
      </c>
      <c r="BT70" s="50" t="str">
        <f t="shared" si="960"/>
        <v/>
      </c>
      <c r="BU70" s="50">
        <f t="shared" si="961"/>
        <v>2</v>
      </c>
      <c r="BV70" s="50">
        <f t="shared" si="962"/>
        <v>1</v>
      </c>
      <c r="BW70" s="50" t="str">
        <f t="shared" si="963"/>
        <v/>
      </c>
      <c r="BX70" s="50" t="str">
        <f t="shared" si="964"/>
        <v/>
      </c>
      <c r="BY70" s="50">
        <f t="shared" si="965"/>
        <v>1</v>
      </c>
      <c r="BZ70" s="50">
        <f t="shared" si="966"/>
        <v>3</v>
      </c>
      <c r="CA70" s="50" t="str">
        <f t="shared" si="967"/>
        <v/>
      </c>
      <c r="CB70" s="50">
        <f t="shared" si="968"/>
        <v>4</v>
      </c>
      <c r="CC70" s="50">
        <f t="shared" si="969"/>
        <v>3</v>
      </c>
      <c r="CD70" s="50">
        <f t="shared" si="970"/>
        <v>4</v>
      </c>
      <c r="CE70" s="50" t="str">
        <f t="shared" si="971"/>
        <v/>
      </c>
      <c r="CF70" s="50" t="str">
        <f t="shared" si="972"/>
        <v/>
      </c>
      <c r="CG70" s="50" t="str">
        <f t="shared" si="973"/>
        <v/>
      </c>
      <c r="CH70" s="50">
        <f t="shared" si="974"/>
        <v>2</v>
      </c>
      <c r="CI70" s="59" t="str">
        <f t="shared" si="975"/>
        <v/>
      </c>
      <c r="CJ70" s="50" t="str">
        <f t="shared" si="976"/>
        <v/>
      </c>
      <c r="CK70" s="50" t="str">
        <f t="shared" si="977"/>
        <v/>
      </c>
      <c r="CL70" s="50">
        <f t="shared" si="978"/>
        <v>1</v>
      </c>
      <c r="CM70" s="50" t="str">
        <f t="shared" si="979"/>
        <v/>
      </c>
      <c r="CN70" s="50" t="str">
        <f t="shared" si="980"/>
        <v/>
      </c>
      <c r="CO70" s="50">
        <f t="shared" si="981"/>
        <v>1</v>
      </c>
      <c r="CP70" s="50" t="str">
        <f t="shared" si="982"/>
        <v/>
      </c>
      <c r="CQ70" s="50" t="str">
        <f t="shared" si="983"/>
        <v/>
      </c>
      <c r="CR70" s="50" t="str">
        <f t="shared" si="984"/>
        <v/>
      </c>
      <c r="CS70" s="50">
        <f t="shared" si="985"/>
        <v>2</v>
      </c>
      <c r="CT70" s="50" t="str">
        <f t="shared" si="986"/>
        <v/>
      </c>
      <c r="CU70" s="50" t="str">
        <f t="shared" si="987"/>
        <v/>
      </c>
      <c r="CV70" s="50" t="str">
        <f t="shared" si="988"/>
        <v/>
      </c>
      <c r="CW70" s="50" t="str">
        <f t="shared" si="989"/>
        <v/>
      </c>
      <c r="CX70" s="50">
        <f t="shared" si="990"/>
        <v>3</v>
      </c>
      <c r="CY70" s="50" t="str">
        <f t="shared" si="991"/>
        <v/>
      </c>
      <c r="CZ70" s="50" t="str">
        <f t="shared" si="992"/>
        <v/>
      </c>
      <c r="DA70" s="75">
        <f t="shared" si="993"/>
        <v>5</v>
      </c>
      <c r="DB70" s="76">
        <f t="shared" si="994"/>
        <v>25</v>
      </c>
      <c r="DC70" s="77">
        <f t="shared" si="995"/>
        <v>7</v>
      </c>
      <c r="DD70" s="78"/>
    </row>
    <row r="71" spans="1:108" s="79" customFormat="1" ht="24.95" customHeight="1" thickBot="1">
      <c r="A71" s="69"/>
      <c r="B71" s="111">
        <v>5</v>
      </c>
      <c r="C71" s="192" t="s">
        <v>95</v>
      </c>
      <c r="D71" s="193"/>
      <c r="E71" s="54">
        <v>6</v>
      </c>
      <c r="F71" s="54">
        <v>5</v>
      </c>
      <c r="G71" s="54">
        <v>4</v>
      </c>
      <c r="H71" s="54">
        <v>6</v>
      </c>
      <c r="I71" s="54">
        <v>6</v>
      </c>
      <c r="J71" s="54">
        <v>5</v>
      </c>
      <c r="K71" s="54">
        <v>5</v>
      </c>
      <c r="L71" s="54">
        <v>5</v>
      </c>
      <c r="M71" s="54">
        <v>6</v>
      </c>
      <c r="N71" s="55">
        <f t="shared" ref="N71" si="996">SUM(E71:M71)</f>
        <v>48</v>
      </c>
      <c r="O71" s="54">
        <v>6</v>
      </c>
      <c r="P71" s="54">
        <v>6</v>
      </c>
      <c r="Q71" s="54">
        <v>5</v>
      </c>
      <c r="R71" s="54">
        <v>4</v>
      </c>
      <c r="S71" s="54">
        <v>4</v>
      </c>
      <c r="T71" s="54">
        <v>6</v>
      </c>
      <c r="U71" s="54">
        <v>9</v>
      </c>
      <c r="V71" s="54">
        <v>5</v>
      </c>
      <c r="W71" s="54">
        <v>6</v>
      </c>
      <c r="X71" s="71">
        <f t="shared" ref="X71" si="997">SUM(O71:W71)</f>
        <v>51</v>
      </c>
      <c r="Y71" s="71">
        <f t="shared" ref="Y71" si="998">N71+X71</f>
        <v>99</v>
      </c>
      <c r="Z71" s="103"/>
      <c r="AA71" s="7">
        <f t="shared" ref="AA71" si="999">IF(E71="","",E71-E$4)</f>
        <v>2</v>
      </c>
      <c r="AB71" s="7">
        <f t="shared" ref="AB71" si="1000">IF(F71="","",F71-F$4)</f>
        <v>1</v>
      </c>
      <c r="AC71" s="7">
        <f t="shared" ref="AC71" si="1001">IF(G71="","",G71-G$4)</f>
        <v>1</v>
      </c>
      <c r="AD71" s="7">
        <f t="shared" ref="AD71" si="1002">IF(H71="","",H71-H$4)</f>
        <v>1</v>
      </c>
      <c r="AE71" s="7">
        <f t="shared" ref="AE71" si="1003">IF(I71="","",I71-I$4)</f>
        <v>2</v>
      </c>
      <c r="AF71" s="7">
        <f t="shared" ref="AF71" si="1004">IF(J71="","",J71-J$4)</f>
        <v>1</v>
      </c>
      <c r="AG71" s="7">
        <f t="shared" ref="AG71" si="1005">IF(K71="","",K71-K$4)</f>
        <v>0</v>
      </c>
      <c r="AH71" s="7">
        <f t="shared" ref="AH71" si="1006">IF(L71="","",L71-L$4)</f>
        <v>2</v>
      </c>
      <c r="AI71" s="7">
        <f t="shared" ref="AI71" si="1007">IF(M71="","",M71-M$4)</f>
        <v>2</v>
      </c>
      <c r="AJ71" s="7">
        <f t="shared" ref="AJ71" si="1008">IF(O71="","",O71-O$4)</f>
        <v>2</v>
      </c>
      <c r="AK71" s="7">
        <f t="shared" ref="AK71" si="1009">IF(P71="","",P71-P$4)</f>
        <v>1</v>
      </c>
      <c r="AL71" s="7">
        <f t="shared" ref="AL71" si="1010">IF(Q71="","",Q71-Q$4)</f>
        <v>1</v>
      </c>
      <c r="AM71" s="7">
        <f t="shared" ref="AM71" si="1011">IF(R71="","",R71-R$4)</f>
        <v>0</v>
      </c>
      <c r="AN71" s="7">
        <f t="shared" ref="AN71" si="1012">IF(S71="","",S71-S$4)</f>
        <v>0</v>
      </c>
      <c r="AO71" s="7">
        <f t="shared" ref="AO71" si="1013">IF(T71="","",T71-T$4)</f>
        <v>3</v>
      </c>
      <c r="AP71" s="7">
        <f t="shared" ref="AP71" si="1014">IF(U71="","",U71-U$4)</f>
        <v>4</v>
      </c>
      <c r="AQ71" s="7">
        <f t="shared" ref="AQ71" si="1015">IF(V71="","",V71-V$4)</f>
        <v>2</v>
      </c>
      <c r="AR71" s="7">
        <f t="shared" ref="AR71" si="1016">IF(W71="","",W71-W$4)</f>
        <v>2</v>
      </c>
      <c r="AS71" s="72">
        <f t="shared" si="933"/>
        <v>0</v>
      </c>
      <c r="AT71" s="73">
        <f t="shared" si="934"/>
        <v>0</v>
      </c>
      <c r="AU71" s="73">
        <f t="shared" si="935"/>
        <v>3</v>
      </c>
      <c r="AV71" s="73">
        <f t="shared" si="936"/>
        <v>6</v>
      </c>
      <c r="AW71" s="73">
        <f t="shared" si="937"/>
        <v>7</v>
      </c>
      <c r="AX71" s="74">
        <f t="shared" si="938"/>
        <v>2</v>
      </c>
      <c r="AY71" s="50" t="str">
        <f t="shared" ref="AY71" si="1017">IF(AA$4=3,AA71,"")</f>
        <v/>
      </c>
      <c r="AZ71" s="50" t="str">
        <f t="shared" ref="AZ71" si="1018">IF(AB$4=3,AB71,"")</f>
        <v/>
      </c>
      <c r="BA71" s="50">
        <f t="shared" ref="BA71" si="1019">IF(AC$4=3,AC71,"")</f>
        <v>1</v>
      </c>
      <c r="BB71" s="50" t="str">
        <f t="shared" ref="BB71" si="1020">IF(AD$4=3,AD71,"")</f>
        <v/>
      </c>
      <c r="BC71" s="50" t="str">
        <f t="shared" ref="BC71" si="1021">IF(AE$4=3,AE71,"")</f>
        <v/>
      </c>
      <c r="BD71" s="50" t="str">
        <f t="shared" ref="BD71" si="1022">IF(AF$4=3,AF71,"")</f>
        <v/>
      </c>
      <c r="BE71" s="50" t="str">
        <f t="shared" ref="BE71" si="1023">IF(AG$4=3,AG71,"")</f>
        <v/>
      </c>
      <c r="BF71" s="50">
        <f t="shared" ref="BF71" si="1024">IF(AH$4=3,AH71,"")</f>
        <v>2</v>
      </c>
      <c r="BG71" s="50" t="str">
        <f t="shared" ref="BG71" si="1025">IF(AI$4=3,AI71,"")</f>
        <v/>
      </c>
      <c r="BH71" s="50" t="str">
        <f t="shared" ref="BH71" si="1026">IF(AJ$4=3,AJ71,"")</f>
        <v/>
      </c>
      <c r="BI71" s="50" t="str">
        <f t="shared" ref="BI71" si="1027">IF(AK$4=3,AK71,"")</f>
        <v/>
      </c>
      <c r="BJ71" s="50" t="str">
        <f t="shared" ref="BJ71" si="1028">IF(AL$4=3,AL71,"")</f>
        <v/>
      </c>
      <c r="BK71" s="50" t="str">
        <f t="shared" ref="BK71" si="1029">IF(AM$4=3,AM71,"")</f>
        <v/>
      </c>
      <c r="BL71" s="50" t="str">
        <f t="shared" ref="BL71" si="1030">IF(AN$4=3,AN71,"")</f>
        <v/>
      </c>
      <c r="BM71" s="50">
        <f t="shared" ref="BM71" si="1031">IF(AO$4=3,AO71,"")</f>
        <v>3</v>
      </c>
      <c r="BN71" s="50" t="str">
        <f t="shared" ref="BN71" si="1032">IF(AP$4=3,AP71,"")</f>
        <v/>
      </c>
      <c r="BO71" s="50">
        <f t="shared" ref="BO71" si="1033">IF(AQ$4=3,AQ71,"")</f>
        <v>2</v>
      </c>
      <c r="BP71" s="51" t="str">
        <f t="shared" ref="BP71" si="1034">IF(AR$4=3,AR71,"")</f>
        <v/>
      </c>
      <c r="BQ71" s="50">
        <f t="shared" ref="BQ71" si="1035">IF(AA$4=4,AA71,"")</f>
        <v>2</v>
      </c>
      <c r="BR71" s="50">
        <f t="shared" ref="BR71" si="1036">IF(AB$4=4,AB71,"")</f>
        <v>1</v>
      </c>
      <c r="BS71" s="50" t="str">
        <f t="shared" ref="BS71" si="1037">IF(AC$4=4,AC71,"")</f>
        <v/>
      </c>
      <c r="BT71" s="50" t="str">
        <f t="shared" ref="BT71" si="1038">IF(AD$4=4,AD71,"")</f>
        <v/>
      </c>
      <c r="BU71" s="50">
        <f t="shared" ref="BU71" si="1039">IF(AE$4=4,AE71,"")</f>
        <v>2</v>
      </c>
      <c r="BV71" s="50">
        <f t="shared" ref="BV71" si="1040">IF(AF$4=4,AF71,"")</f>
        <v>1</v>
      </c>
      <c r="BW71" s="50" t="str">
        <f t="shared" ref="BW71" si="1041">IF(AG$4=4,AG71,"")</f>
        <v/>
      </c>
      <c r="BX71" s="50" t="str">
        <f t="shared" ref="BX71" si="1042">IF(AH$4=4,AH71,"")</f>
        <v/>
      </c>
      <c r="BY71" s="50">
        <f t="shared" ref="BY71" si="1043">IF(AI$4=4,AI71,"")</f>
        <v>2</v>
      </c>
      <c r="BZ71" s="50">
        <f t="shared" ref="BZ71" si="1044">IF(AJ$4=4,AJ71,"")</f>
        <v>2</v>
      </c>
      <c r="CA71" s="50" t="str">
        <f t="shared" ref="CA71" si="1045">IF(AK$4=4,AK71,"")</f>
        <v/>
      </c>
      <c r="CB71" s="50">
        <f t="shared" ref="CB71" si="1046">IF(AL$4=4,AL71,"")</f>
        <v>1</v>
      </c>
      <c r="CC71" s="50">
        <f t="shared" ref="CC71" si="1047">IF(AM$4=4,AM71,"")</f>
        <v>0</v>
      </c>
      <c r="CD71" s="50">
        <f t="shared" ref="CD71" si="1048">IF(AN$4=4,AN71,"")</f>
        <v>0</v>
      </c>
      <c r="CE71" s="50" t="str">
        <f t="shared" ref="CE71" si="1049">IF(AO$4=4,AO71,"")</f>
        <v/>
      </c>
      <c r="CF71" s="50" t="str">
        <f t="shared" ref="CF71" si="1050">IF(AP$4=4,AP71,"")</f>
        <v/>
      </c>
      <c r="CG71" s="50" t="str">
        <f t="shared" ref="CG71" si="1051">IF(AQ$4=4,AQ71,"")</f>
        <v/>
      </c>
      <c r="CH71" s="50">
        <f t="shared" ref="CH71" si="1052">IF(AR$4=4,AR71,"")</f>
        <v>2</v>
      </c>
      <c r="CI71" s="59" t="str">
        <f t="shared" ref="CI71" si="1053">IF(AA$4=5,AA71,"")</f>
        <v/>
      </c>
      <c r="CJ71" s="50" t="str">
        <f t="shared" ref="CJ71" si="1054">IF(AB$4=5,AB71,"")</f>
        <v/>
      </c>
      <c r="CK71" s="50" t="str">
        <f t="shared" ref="CK71" si="1055">IF(AC$4=5,AC71,"")</f>
        <v/>
      </c>
      <c r="CL71" s="50">
        <f t="shared" ref="CL71" si="1056">IF(AD$4=5,AD71,"")</f>
        <v>1</v>
      </c>
      <c r="CM71" s="50" t="str">
        <f t="shared" ref="CM71" si="1057">IF(AE$4=5,AE71,"")</f>
        <v/>
      </c>
      <c r="CN71" s="50" t="str">
        <f t="shared" ref="CN71" si="1058">IF(AF$4=5,AF71,"")</f>
        <v/>
      </c>
      <c r="CO71" s="50">
        <f t="shared" ref="CO71" si="1059">IF(AG$4=5,AG71,"")</f>
        <v>0</v>
      </c>
      <c r="CP71" s="50" t="str">
        <f t="shared" ref="CP71" si="1060">IF(AH$4=5,AH71,"")</f>
        <v/>
      </c>
      <c r="CQ71" s="50" t="str">
        <f t="shared" ref="CQ71" si="1061">IF(AI$4=5,AI71,"")</f>
        <v/>
      </c>
      <c r="CR71" s="50" t="str">
        <f t="shared" ref="CR71" si="1062">IF(AJ$4=5,AJ71,"")</f>
        <v/>
      </c>
      <c r="CS71" s="50">
        <f t="shared" ref="CS71" si="1063">IF(AK$4=5,AK71,"")</f>
        <v>1</v>
      </c>
      <c r="CT71" s="50" t="str">
        <f t="shared" ref="CT71" si="1064">IF(AL$4=5,AL71,"")</f>
        <v/>
      </c>
      <c r="CU71" s="50" t="str">
        <f t="shared" ref="CU71" si="1065">IF(AM$4=5,AM71,"")</f>
        <v/>
      </c>
      <c r="CV71" s="50" t="str">
        <f t="shared" ref="CV71" si="1066">IF(AN$4=5,AN71,"")</f>
        <v/>
      </c>
      <c r="CW71" s="50" t="str">
        <f t="shared" ref="CW71" si="1067">IF(AO$4=5,AO71,"")</f>
        <v/>
      </c>
      <c r="CX71" s="50">
        <f t="shared" ref="CX71" si="1068">IF(AP$4=5,AP71,"")</f>
        <v>4</v>
      </c>
      <c r="CY71" s="50" t="str">
        <f t="shared" ref="CY71" si="1069">IF(AQ$4=5,AQ71,"")</f>
        <v/>
      </c>
      <c r="CZ71" s="50" t="str">
        <f t="shared" ref="CZ71" si="1070">IF(AR$4=5,AR71,"")</f>
        <v/>
      </c>
      <c r="DA71" s="75">
        <f t="shared" ref="DA71" si="1071">SUM(AY71:BP71)</f>
        <v>8</v>
      </c>
      <c r="DB71" s="76">
        <f t="shared" ref="DB71" si="1072">SUM(BQ71:CH71)</f>
        <v>13</v>
      </c>
      <c r="DC71" s="77">
        <f t="shared" ref="DC71" si="1073">SUM(CI71:CZ71)</f>
        <v>6</v>
      </c>
      <c r="DD71" s="78"/>
    </row>
    <row r="72" spans="1:108" ht="12.75" customHeight="1">
      <c r="A72" s="14"/>
      <c r="B72" s="80"/>
      <c r="C72" s="80"/>
      <c r="D72" s="80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2"/>
      <c r="Q72" s="82"/>
      <c r="R72" s="82"/>
      <c r="S72" s="82"/>
      <c r="T72" s="82"/>
      <c r="U72" s="82"/>
      <c r="V72" s="82"/>
      <c r="W72" s="82"/>
      <c r="X72" s="194">
        <f>SUM(Y67:Y71)-MAX(Y67:Y71)</f>
        <v>403</v>
      </c>
      <c r="Y72" s="195"/>
      <c r="Z72" s="101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200">
        <f>SUM(AS67:AS71)</f>
        <v>0</v>
      </c>
      <c r="AT72" s="202">
        <f t="shared" ref="AT72" si="1074">SUM(AT67:AT71)</f>
        <v>2</v>
      </c>
      <c r="AU72" s="202">
        <f t="shared" ref="AU72" si="1075">SUM(AU67:AU71)</f>
        <v>11</v>
      </c>
      <c r="AV72" s="202">
        <f t="shared" ref="AV72" si="1076">SUM(AV67:AV71)</f>
        <v>28</v>
      </c>
      <c r="AW72" s="202">
        <f t="shared" ref="AW72" si="1077">SUM(AW67:AW71)</f>
        <v>27</v>
      </c>
      <c r="AX72" s="206">
        <f t="shared" ref="AX72" si="1078">SUM(AX67:AX71)</f>
        <v>22</v>
      </c>
      <c r="AY72" s="50">
        <f t="shared" ref="AY72" si="1079">SUM(AY67:AY71)</f>
        <v>0</v>
      </c>
      <c r="AZ72" s="50">
        <f t="shared" ref="AZ72" si="1080">SUM(AZ67:AZ71)</f>
        <v>0</v>
      </c>
      <c r="BA72" s="50">
        <f t="shared" ref="BA72" si="1081">SUM(BA67:BA71)</f>
        <v>6</v>
      </c>
      <c r="BB72" s="50">
        <f t="shared" ref="BB72" si="1082">SUM(BB67:BB71)</f>
        <v>0</v>
      </c>
      <c r="BC72" s="50">
        <f t="shared" ref="BC72" si="1083">SUM(BC67:BC71)</f>
        <v>0</v>
      </c>
      <c r="BD72" s="50">
        <f t="shared" ref="BD72" si="1084">SUM(BD67:BD71)</f>
        <v>0</v>
      </c>
      <c r="BE72" s="50">
        <f t="shared" ref="BE72" si="1085">SUM(BE67:BE71)</f>
        <v>0</v>
      </c>
      <c r="BF72" s="50">
        <f t="shared" ref="BF72" si="1086">SUM(BF67:BF71)</f>
        <v>5</v>
      </c>
      <c r="BG72" s="50">
        <f t="shared" ref="BG72" si="1087">SUM(BG67:BG71)</f>
        <v>0</v>
      </c>
      <c r="BH72" s="50">
        <f t="shared" ref="BH72" si="1088">SUM(BH67:BH71)</f>
        <v>0</v>
      </c>
      <c r="BI72" s="50">
        <f t="shared" ref="BI72" si="1089">SUM(BI67:BI71)</f>
        <v>0</v>
      </c>
      <c r="BJ72" s="50">
        <f t="shared" ref="BJ72" si="1090">SUM(BJ67:BJ71)</f>
        <v>0</v>
      </c>
      <c r="BK72" s="50">
        <f t="shared" ref="BK72" si="1091">SUM(BK67:BK71)</f>
        <v>0</v>
      </c>
      <c r="BL72" s="50">
        <f t="shared" ref="BL72" si="1092">SUM(BL67:BL71)</f>
        <v>0</v>
      </c>
      <c r="BM72" s="50">
        <f t="shared" ref="BM72" si="1093">SUM(BM67:BM71)</f>
        <v>8</v>
      </c>
      <c r="BN72" s="50">
        <f t="shared" ref="BN72" si="1094">SUM(BN67:BN71)</f>
        <v>0</v>
      </c>
      <c r="BO72" s="50">
        <f t="shared" ref="BO72" si="1095">SUM(BO67:BO71)</f>
        <v>8</v>
      </c>
      <c r="BP72" s="51">
        <f t="shared" ref="BP72" si="1096">SUM(BP67:BP71)</f>
        <v>0</v>
      </c>
      <c r="BQ72" s="50">
        <f t="shared" ref="BQ72" si="1097">SUM(BQ67:BQ71)</f>
        <v>7</v>
      </c>
      <c r="BR72" s="50">
        <f t="shared" ref="BR72" si="1098">SUM(BR67:BR71)</f>
        <v>6</v>
      </c>
      <c r="BS72" s="50">
        <f t="shared" ref="BS72" si="1099">SUM(BS67:BS71)</f>
        <v>0</v>
      </c>
      <c r="BT72" s="50">
        <f t="shared" ref="BT72" si="1100">SUM(BT67:BT71)</f>
        <v>0</v>
      </c>
      <c r="BU72" s="50">
        <f t="shared" ref="BU72" si="1101">SUM(BU67:BU71)</f>
        <v>8</v>
      </c>
      <c r="BV72" s="50">
        <f t="shared" ref="BV72" si="1102">SUM(BV67:BV71)</f>
        <v>6</v>
      </c>
      <c r="BW72" s="50">
        <f t="shared" ref="BW72" si="1103">SUM(BW67:BW71)</f>
        <v>0</v>
      </c>
      <c r="BX72" s="50">
        <f t="shared" ref="BX72" si="1104">SUM(BX67:BX71)</f>
        <v>0</v>
      </c>
      <c r="BY72" s="50">
        <f t="shared" ref="BY72" si="1105">SUM(BY67:BY71)</f>
        <v>12</v>
      </c>
      <c r="BZ72" s="50">
        <f t="shared" ref="BZ72" si="1106">SUM(BZ67:BZ71)</f>
        <v>11</v>
      </c>
      <c r="CA72" s="50">
        <f t="shared" ref="CA72" si="1107">SUM(CA67:CA71)</f>
        <v>0</v>
      </c>
      <c r="CB72" s="50">
        <f t="shared" ref="CB72" si="1108">SUM(CB67:CB71)</f>
        <v>11</v>
      </c>
      <c r="CC72" s="50">
        <f t="shared" ref="CC72" si="1109">SUM(CC67:CC71)</f>
        <v>13</v>
      </c>
      <c r="CD72" s="50">
        <f t="shared" ref="CD72" si="1110">SUM(CD67:CD71)</f>
        <v>11</v>
      </c>
      <c r="CE72" s="50">
        <f t="shared" ref="CE72" si="1111">SUM(CE67:CE71)</f>
        <v>0</v>
      </c>
      <c r="CF72" s="50">
        <f t="shared" ref="CF72" si="1112">SUM(CF67:CF71)</f>
        <v>0</v>
      </c>
      <c r="CG72" s="50">
        <f t="shared" ref="CG72" si="1113">SUM(CG67:CG71)</f>
        <v>0</v>
      </c>
      <c r="CH72" s="50">
        <f t="shared" ref="CH72" si="1114">SUM(CH67:CH71)</f>
        <v>10</v>
      </c>
      <c r="CI72" s="59">
        <f t="shared" ref="CI72" si="1115">SUM(CI67:CI71)</f>
        <v>0</v>
      </c>
      <c r="CJ72" s="50">
        <f t="shared" ref="CJ72" si="1116">SUM(CJ67:CJ71)</f>
        <v>0</v>
      </c>
      <c r="CK72" s="50">
        <f t="shared" ref="CK72" si="1117">SUM(CK67:CK71)</f>
        <v>0</v>
      </c>
      <c r="CL72" s="50">
        <f t="shared" ref="CL72" si="1118">SUM(CL67:CL71)</f>
        <v>2</v>
      </c>
      <c r="CM72" s="50">
        <f t="shared" ref="CM72" si="1119">SUM(CM67:CM71)</f>
        <v>0</v>
      </c>
      <c r="CN72" s="50">
        <f t="shared" ref="CN72" si="1120">SUM(CN67:CN71)</f>
        <v>0</v>
      </c>
      <c r="CO72" s="50">
        <f t="shared" ref="CO72" si="1121">SUM(CO67:CO71)</f>
        <v>4</v>
      </c>
      <c r="CP72" s="50">
        <f t="shared" ref="CP72" si="1122">SUM(CP67:CP71)</f>
        <v>0</v>
      </c>
      <c r="CQ72" s="50">
        <f t="shared" ref="CQ72" si="1123">SUM(CQ67:CQ71)</f>
        <v>0</v>
      </c>
      <c r="CR72" s="50">
        <f t="shared" ref="CR72" si="1124">SUM(CR67:CR71)</f>
        <v>0</v>
      </c>
      <c r="CS72" s="50">
        <f t="shared" ref="CS72" si="1125">SUM(CS67:CS71)</f>
        <v>8</v>
      </c>
      <c r="CT72" s="50">
        <f t="shared" ref="CT72" si="1126">SUM(CT67:CT71)</f>
        <v>0</v>
      </c>
      <c r="CU72" s="50">
        <f t="shared" ref="CU72" si="1127">SUM(CU67:CU71)</f>
        <v>0</v>
      </c>
      <c r="CV72" s="50">
        <f t="shared" ref="CV72" si="1128">SUM(CV67:CV71)</f>
        <v>0</v>
      </c>
      <c r="CW72" s="50">
        <f t="shared" ref="CW72" si="1129">SUM(CW67:CW71)</f>
        <v>0</v>
      </c>
      <c r="CX72" s="50">
        <f t="shared" ref="CX72" si="1130">SUM(CX67:CX71)</f>
        <v>16</v>
      </c>
      <c r="CY72" s="50">
        <f t="shared" ref="CY72" si="1131">SUM(CY67:CY71)</f>
        <v>0</v>
      </c>
      <c r="CZ72" s="50">
        <f t="shared" ref="CZ72" si="1132">SUM(CZ67:CZ71)</f>
        <v>0</v>
      </c>
      <c r="DA72" s="208">
        <f t="shared" ref="DA72" si="1133">SUM(DA67:DA71)</f>
        <v>27</v>
      </c>
      <c r="DB72" s="188">
        <f t="shared" ref="DB72" si="1134">SUM(DB67:DB71)</f>
        <v>95</v>
      </c>
      <c r="DC72" s="190">
        <f t="shared" ref="DC72" si="1135">SUM(DC67:DC71)</f>
        <v>30</v>
      </c>
      <c r="DD72" s="27"/>
    </row>
    <row r="73" spans="1:108" ht="12.75" customHeight="1" thickBot="1">
      <c r="A73" s="14"/>
      <c r="B73" s="80"/>
      <c r="C73" s="80"/>
      <c r="D73" s="80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2"/>
      <c r="Q73" s="82"/>
      <c r="R73" s="82"/>
      <c r="S73" s="82"/>
      <c r="T73" s="82"/>
      <c r="U73" s="82"/>
      <c r="V73" s="82"/>
      <c r="W73" s="82"/>
      <c r="X73" s="196"/>
      <c r="Y73" s="197"/>
      <c r="Z73" s="101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201"/>
      <c r="AT73" s="203"/>
      <c r="AU73" s="203"/>
      <c r="AV73" s="203"/>
      <c r="AW73" s="203"/>
      <c r="AX73" s="207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1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9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209"/>
      <c r="DB73" s="189"/>
      <c r="DC73" s="191"/>
      <c r="DD73" s="27"/>
    </row>
    <row r="74" spans="1:108" ht="13.5" customHeight="1" thickBot="1">
      <c r="A74" s="14"/>
      <c r="B74" s="80"/>
      <c r="C74" s="80"/>
      <c r="D74" s="80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2"/>
      <c r="Q74" s="82"/>
      <c r="R74" s="82"/>
      <c r="S74" s="82"/>
      <c r="T74" s="82"/>
      <c r="U74" s="82"/>
      <c r="V74" s="82"/>
      <c r="W74" s="82"/>
      <c r="X74" s="198"/>
      <c r="Y74" s="199"/>
      <c r="Z74" s="101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22"/>
      <c r="AT74" s="23"/>
      <c r="AU74" s="23"/>
      <c r="AV74" s="23"/>
      <c r="AW74" s="23"/>
      <c r="AX74" s="23"/>
      <c r="AY74" s="24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6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4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6"/>
      <c r="DA74" s="23"/>
      <c r="DB74" s="23"/>
      <c r="DC74" s="23"/>
      <c r="DD74" s="27"/>
    </row>
    <row r="75" spans="1:108">
      <c r="A75" s="28"/>
      <c r="B75" s="83"/>
      <c r="C75" s="99" t="str">
        <f>C65</f>
        <v>RANDOM LAKE</v>
      </c>
      <c r="D75" s="99" t="str">
        <f>C65</f>
        <v>RANDOM LAKE</v>
      </c>
      <c r="E75" s="98">
        <f>SUM(E67:E71)-MAX(E67:E71)</f>
        <v>20</v>
      </c>
      <c r="F75" s="98">
        <f t="shared" ref="F75:Y75" si="1136">SUM(F67:F71)-MAX(F67:F71)</f>
        <v>19</v>
      </c>
      <c r="G75" s="98">
        <f t="shared" si="1136"/>
        <v>16</v>
      </c>
      <c r="H75" s="98">
        <f t="shared" si="1136"/>
        <v>21</v>
      </c>
      <c r="I75" s="98">
        <f t="shared" si="1136"/>
        <v>22</v>
      </c>
      <c r="J75" s="98">
        <f t="shared" si="1136"/>
        <v>20</v>
      </c>
      <c r="K75" s="98">
        <f t="shared" si="1136"/>
        <v>22</v>
      </c>
      <c r="L75" s="98">
        <f t="shared" si="1136"/>
        <v>15</v>
      </c>
      <c r="M75" s="98">
        <f t="shared" si="1136"/>
        <v>25</v>
      </c>
      <c r="N75" s="98">
        <f t="shared" si="1136"/>
        <v>185</v>
      </c>
      <c r="O75" s="98">
        <f t="shared" si="1136"/>
        <v>24</v>
      </c>
      <c r="P75" s="98">
        <f t="shared" si="1136"/>
        <v>25</v>
      </c>
      <c r="Q75" s="98">
        <f t="shared" si="1136"/>
        <v>23</v>
      </c>
      <c r="R75" s="98">
        <f t="shared" si="1136"/>
        <v>24</v>
      </c>
      <c r="S75" s="98">
        <f t="shared" si="1136"/>
        <v>23</v>
      </c>
      <c r="T75" s="98">
        <f t="shared" si="1136"/>
        <v>17</v>
      </c>
      <c r="U75" s="98">
        <f t="shared" si="1136"/>
        <v>32</v>
      </c>
      <c r="V75" s="98">
        <f t="shared" si="1136"/>
        <v>17</v>
      </c>
      <c r="W75" s="98">
        <f t="shared" si="1136"/>
        <v>23</v>
      </c>
      <c r="X75" s="98">
        <f t="shared" si="1136"/>
        <v>216</v>
      </c>
      <c r="Y75" s="98">
        <f t="shared" si="1136"/>
        <v>403</v>
      </c>
      <c r="Z75" s="104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22"/>
      <c r="AT75" s="23"/>
      <c r="AU75" s="23"/>
      <c r="AV75" s="23"/>
      <c r="AW75" s="23"/>
      <c r="AX75" s="23"/>
      <c r="AY75" s="24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6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4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6"/>
      <c r="DA75" s="23"/>
      <c r="DB75" s="23"/>
      <c r="DC75" s="23"/>
      <c r="DD75" s="27"/>
    </row>
    <row r="76" spans="1:108">
      <c r="A76" s="14"/>
      <c r="B76" s="35"/>
      <c r="C76" s="36"/>
      <c r="D76" s="37" t="s">
        <v>7</v>
      </c>
      <c r="E76" s="42">
        <f t="shared" ref="E76:T76" si="1137">E$4</f>
        <v>4</v>
      </c>
      <c r="F76" s="42">
        <f t="shared" si="1137"/>
        <v>4</v>
      </c>
      <c r="G76" s="42">
        <f t="shared" si="1137"/>
        <v>3</v>
      </c>
      <c r="H76" s="42">
        <f t="shared" si="1137"/>
        <v>5</v>
      </c>
      <c r="I76" s="42">
        <f t="shared" si="1137"/>
        <v>4</v>
      </c>
      <c r="J76" s="42">
        <f t="shared" si="1137"/>
        <v>4</v>
      </c>
      <c r="K76" s="42">
        <f t="shared" si="1137"/>
        <v>5</v>
      </c>
      <c r="L76" s="42">
        <f t="shared" si="1137"/>
        <v>3</v>
      </c>
      <c r="M76" s="42">
        <f t="shared" si="1137"/>
        <v>4</v>
      </c>
      <c r="N76" s="42">
        <f t="shared" si="1137"/>
        <v>36</v>
      </c>
      <c r="O76" s="42">
        <f t="shared" si="1137"/>
        <v>4</v>
      </c>
      <c r="P76" s="42">
        <f t="shared" si="1137"/>
        <v>5</v>
      </c>
      <c r="Q76" s="42">
        <f t="shared" si="1137"/>
        <v>4</v>
      </c>
      <c r="R76" s="42">
        <f t="shared" si="1137"/>
        <v>4</v>
      </c>
      <c r="S76" s="42">
        <f t="shared" si="1137"/>
        <v>4</v>
      </c>
      <c r="T76" s="42">
        <f t="shared" si="1137"/>
        <v>3</v>
      </c>
      <c r="U76" s="42">
        <f t="shared" ref="U76:Y76" si="1138">U$4</f>
        <v>5</v>
      </c>
      <c r="V76" s="42">
        <f t="shared" si="1138"/>
        <v>3</v>
      </c>
      <c r="W76" s="42">
        <f t="shared" si="1138"/>
        <v>4</v>
      </c>
      <c r="X76" s="42">
        <f t="shared" si="1138"/>
        <v>36</v>
      </c>
      <c r="Y76" s="42">
        <f t="shared" si="1138"/>
        <v>72</v>
      </c>
      <c r="Z76" s="101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22"/>
      <c r="AT76" s="23"/>
      <c r="AU76" s="23"/>
      <c r="AV76" s="23"/>
      <c r="AW76" s="23"/>
      <c r="AX76" s="23"/>
      <c r="AY76" s="24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6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4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6"/>
      <c r="DA76" s="23"/>
      <c r="DB76" s="23"/>
      <c r="DC76" s="23"/>
      <c r="DD76" s="27"/>
    </row>
    <row r="77" spans="1:108" ht="19.5" thickBot="1">
      <c r="A77" s="14"/>
      <c r="B77" s="39" t="s">
        <v>8</v>
      </c>
      <c r="C77" s="40" t="s">
        <v>43</v>
      </c>
      <c r="D77" s="41" t="s">
        <v>9</v>
      </c>
      <c r="E77" s="42" t="str">
        <f t="shared" ref="E77:T77" si="1139">E$5</f>
        <v>349/335</v>
      </c>
      <c r="F77" s="42" t="str">
        <f t="shared" si="1139"/>
        <v>375/285</v>
      </c>
      <c r="G77" s="42" t="str">
        <f t="shared" si="1139"/>
        <v>158/142</v>
      </c>
      <c r="H77" s="42" t="str">
        <f t="shared" si="1139"/>
        <v>516/473</v>
      </c>
      <c r="I77" s="42" t="str">
        <f t="shared" si="1139"/>
        <v>362/340</v>
      </c>
      <c r="J77" s="42" t="str">
        <f t="shared" si="1139"/>
        <v>439/349</v>
      </c>
      <c r="K77" s="42" t="str">
        <f t="shared" si="1139"/>
        <v>494/475</v>
      </c>
      <c r="L77" s="42" t="str">
        <f t="shared" si="1139"/>
        <v>176/150</v>
      </c>
      <c r="M77" s="42" t="str">
        <f t="shared" si="1139"/>
        <v>432/370</v>
      </c>
      <c r="N77" s="42" t="str">
        <f t="shared" si="1139"/>
        <v>3301/2919</v>
      </c>
      <c r="O77" s="42" t="str">
        <f t="shared" si="1139"/>
        <v>335/320</v>
      </c>
      <c r="P77" s="42" t="str">
        <f t="shared" si="1139"/>
        <v>495/460</v>
      </c>
      <c r="Q77" s="42" t="str">
        <f t="shared" si="1139"/>
        <v>407/330</v>
      </c>
      <c r="R77" s="42" t="str">
        <f t="shared" si="1139"/>
        <v>335/313</v>
      </c>
      <c r="S77" s="42" t="str">
        <f t="shared" si="1139"/>
        <v>405/376</v>
      </c>
      <c r="T77" s="42" t="str">
        <f t="shared" si="1139"/>
        <v>189/135</v>
      </c>
      <c r="U77" s="42" t="str">
        <f t="shared" ref="U77:Y77" si="1140">U$5</f>
        <v>540/430</v>
      </c>
      <c r="V77" s="42" t="str">
        <f t="shared" si="1140"/>
        <v>152/130</v>
      </c>
      <c r="W77" s="42" t="str">
        <f t="shared" si="1140"/>
        <v>331/320</v>
      </c>
      <c r="X77" s="42" t="str">
        <f t="shared" si="1140"/>
        <v>3189/2814</v>
      </c>
      <c r="Y77" s="42" t="str">
        <f t="shared" si="1140"/>
        <v>6490 / 5733</v>
      </c>
      <c r="Z77" s="102">
        <f t="shared" ref="Z77" si="1141">X84</f>
        <v>378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22"/>
      <c r="AT77" s="23"/>
      <c r="AU77" s="23"/>
      <c r="AV77" s="23"/>
      <c r="AW77" s="23"/>
      <c r="AX77" s="23"/>
      <c r="AY77" s="24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6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4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6"/>
      <c r="DA77" s="23"/>
      <c r="DB77" s="23"/>
      <c r="DC77" s="23"/>
      <c r="DD77" s="27"/>
    </row>
    <row r="78" spans="1:108" ht="24.95" customHeight="1" thickBot="1">
      <c r="A78" s="14"/>
      <c r="B78" s="43" t="s">
        <v>14</v>
      </c>
      <c r="C78" s="204" t="s">
        <v>15</v>
      </c>
      <c r="D78" s="205"/>
      <c r="E78" s="43">
        <v>1</v>
      </c>
      <c r="F78" s="43">
        <v>2</v>
      </c>
      <c r="G78" s="43">
        <v>3</v>
      </c>
      <c r="H78" s="43">
        <v>4</v>
      </c>
      <c r="I78" s="43">
        <v>5</v>
      </c>
      <c r="J78" s="43">
        <v>6</v>
      </c>
      <c r="K78" s="43">
        <v>7</v>
      </c>
      <c r="L78" s="43">
        <v>8</v>
      </c>
      <c r="M78" s="43">
        <v>9</v>
      </c>
      <c r="N78" s="44" t="s">
        <v>16</v>
      </c>
      <c r="O78" s="43">
        <v>10</v>
      </c>
      <c r="P78" s="43">
        <v>11</v>
      </c>
      <c r="Q78" s="43">
        <v>12</v>
      </c>
      <c r="R78" s="43">
        <v>13</v>
      </c>
      <c r="S78" s="43">
        <v>14</v>
      </c>
      <c r="T78" s="43">
        <v>15</v>
      </c>
      <c r="U78" s="43">
        <v>16</v>
      </c>
      <c r="V78" s="43">
        <v>17</v>
      </c>
      <c r="W78" s="43">
        <v>18</v>
      </c>
      <c r="X78" s="44" t="s">
        <v>17</v>
      </c>
      <c r="Y78" s="44" t="s">
        <v>18</v>
      </c>
      <c r="Z78" s="101"/>
      <c r="AA78" s="45" t="s">
        <v>4</v>
      </c>
      <c r="AB78" s="45" t="s">
        <v>4</v>
      </c>
      <c r="AC78" s="45" t="s">
        <v>4</v>
      </c>
      <c r="AD78" s="46" t="s">
        <v>4</v>
      </c>
      <c r="AE78" s="46" t="s">
        <v>4</v>
      </c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47" t="s">
        <v>19</v>
      </c>
      <c r="AT78" s="48" t="s">
        <v>20</v>
      </c>
      <c r="AU78" s="48" t="s">
        <v>7</v>
      </c>
      <c r="AV78" s="48" t="s">
        <v>21</v>
      </c>
      <c r="AW78" s="48" t="s">
        <v>22</v>
      </c>
      <c r="AX78" s="49" t="s">
        <v>23</v>
      </c>
      <c r="AY78" s="46" t="s">
        <v>4</v>
      </c>
      <c r="AZ78" s="46" t="s">
        <v>4</v>
      </c>
      <c r="BA78" s="46" t="s">
        <v>4</v>
      </c>
      <c r="BB78" s="46" t="s">
        <v>4</v>
      </c>
      <c r="BC78" s="46" t="s">
        <v>4</v>
      </c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1"/>
      <c r="BQ78" s="46" t="s">
        <v>4</v>
      </c>
      <c r="BR78" s="46" t="s">
        <v>4</v>
      </c>
      <c r="BS78" s="46" t="s">
        <v>4</v>
      </c>
      <c r="BT78" s="46" t="s">
        <v>4</v>
      </c>
      <c r="BU78" s="46" t="s">
        <v>4</v>
      </c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2" t="s">
        <v>4</v>
      </c>
      <c r="CJ78" s="46" t="s">
        <v>4</v>
      </c>
      <c r="CK78" s="46" t="s">
        <v>4</v>
      </c>
      <c r="CL78" s="46" t="s">
        <v>4</v>
      </c>
      <c r="CM78" s="46" t="s">
        <v>4</v>
      </c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47" t="s">
        <v>24</v>
      </c>
      <c r="DB78" s="48" t="s">
        <v>25</v>
      </c>
      <c r="DC78" s="49" t="s">
        <v>26</v>
      </c>
      <c r="DD78" s="27"/>
    </row>
    <row r="79" spans="1:108" ht="24.95" customHeight="1">
      <c r="A79" s="14"/>
      <c r="B79" s="110">
        <v>1</v>
      </c>
      <c r="C79" s="192" t="s">
        <v>61</v>
      </c>
      <c r="D79" s="193"/>
      <c r="E79" s="54">
        <v>4</v>
      </c>
      <c r="F79" s="54">
        <v>5</v>
      </c>
      <c r="G79" s="54">
        <v>5</v>
      </c>
      <c r="H79" s="54">
        <v>4</v>
      </c>
      <c r="I79" s="54">
        <v>6</v>
      </c>
      <c r="J79" s="54">
        <v>7</v>
      </c>
      <c r="K79" s="54">
        <v>5</v>
      </c>
      <c r="L79" s="54">
        <v>2</v>
      </c>
      <c r="M79" s="54">
        <v>5</v>
      </c>
      <c r="N79" s="55">
        <f t="shared" ref="N79:N82" si="1142">SUM(E79:M79)</f>
        <v>43</v>
      </c>
      <c r="O79" s="54">
        <v>4</v>
      </c>
      <c r="P79" s="54">
        <v>6</v>
      </c>
      <c r="Q79" s="54">
        <v>5</v>
      </c>
      <c r="R79" s="54">
        <v>5</v>
      </c>
      <c r="S79" s="54">
        <v>4</v>
      </c>
      <c r="T79" s="54">
        <v>4</v>
      </c>
      <c r="U79" s="54">
        <v>6</v>
      </c>
      <c r="V79" s="54">
        <v>4</v>
      </c>
      <c r="W79" s="54">
        <v>4</v>
      </c>
      <c r="X79" s="55">
        <f t="shared" ref="X79:X82" si="1143">SUM(O79:W79)</f>
        <v>42</v>
      </c>
      <c r="Y79" s="55">
        <f t="shared" ref="Y79:Y82" si="1144">N79+X79</f>
        <v>85</v>
      </c>
      <c r="Z79" s="101"/>
      <c r="AA79" s="7">
        <f t="shared" ref="AA79:AA82" si="1145">IF(E79="","",E79-E$4)</f>
        <v>0</v>
      </c>
      <c r="AB79" s="7">
        <f t="shared" ref="AB79:AB82" si="1146">IF(F79="","",F79-F$4)</f>
        <v>1</v>
      </c>
      <c r="AC79" s="7">
        <f t="shared" ref="AC79:AC82" si="1147">IF(G79="","",G79-G$4)</f>
        <v>2</v>
      </c>
      <c r="AD79" s="7">
        <f t="shared" ref="AD79:AD82" si="1148">IF(H79="","",H79-H$4)</f>
        <v>-1</v>
      </c>
      <c r="AE79" s="7">
        <f t="shared" ref="AE79:AE82" si="1149">IF(I79="","",I79-I$4)</f>
        <v>2</v>
      </c>
      <c r="AF79" s="7">
        <f t="shared" ref="AF79:AF82" si="1150">IF(J79="","",J79-J$4)</f>
        <v>3</v>
      </c>
      <c r="AG79" s="7">
        <f t="shared" ref="AG79:AG82" si="1151">IF(K79="","",K79-K$4)</f>
        <v>0</v>
      </c>
      <c r="AH79" s="7">
        <f t="shared" ref="AH79:AH82" si="1152">IF(L79="","",L79-L$4)</f>
        <v>-1</v>
      </c>
      <c r="AI79" s="7">
        <f t="shared" ref="AI79:AI82" si="1153">IF(M79="","",M79-M$4)</f>
        <v>1</v>
      </c>
      <c r="AJ79" s="7">
        <f t="shared" ref="AJ79:AJ82" si="1154">IF(O79="","",O79-O$4)</f>
        <v>0</v>
      </c>
      <c r="AK79" s="7">
        <f t="shared" ref="AK79:AK82" si="1155">IF(P79="","",P79-P$4)</f>
        <v>1</v>
      </c>
      <c r="AL79" s="7">
        <f t="shared" ref="AL79:AL82" si="1156">IF(Q79="","",Q79-Q$4)</f>
        <v>1</v>
      </c>
      <c r="AM79" s="7">
        <f t="shared" ref="AM79:AM82" si="1157">IF(R79="","",R79-R$4)</f>
        <v>1</v>
      </c>
      <c r="AN79" s="7">
        <f t="shared" ref="AN79:AN82" si="1158">IF(S79="","",S79-S$4)</f>
        <v>0</v>
      </c>
      <c r="AO79" s="7">
        <f t="shared" ref="AO79:AO82" si="1159">IF(T79="","",T79-T$4)</f>
        <v>1</v>
      </c>
      <c r="AP79" s="7">
        <f t="shared" ref="AP79:AP82" si="1160">IF(U79="","",U79-U$4)</f>
        <v>1</v>
      </c>
      <c r="AQ79" s="7">
        <f t="shared" ref="AQ79:AQ82" si="1161">IF(V79="","",V79-V$4)</f>
        <v>1</v>
      </c>
      <c r="AR79" s="7">
        <f t="shared" ref="AR79:AR82" si="1162">IF(W79="","",W79-W$4)</f>
        <v>0</v>
      </c>
      <c r="AS79" s="56">
        <f t="shared" ref="AS79:AS83" si="1163">COUNTIF($AA79:$AR79,"=-2")</f>
        <v>0</v>
      </c>
      <c r="AT79" s="57">
        <f t="shared" ref="AT79:AT83" si="1164">COUNTIF($AA79:$AR79,"=-1")</f>
        <v>2</v>
      </c>
      <c r="AU79" s="57">
        <f t="shared" ref="AU79:AU83" si="1165">COUNTIF($AA79:$AR79,"=0")</f>
        <v>5</v>
      </c>
      <c r="AV79" s="57">
        <f t="shared" ref="AV79:AV83" si="1166">COUNTIF($AA79:$AR79,"=1")</f>
        <v>8</v>
      </c>
      <c r="AW79" s="57">
        <f t="shared" ref="AW79:AW83" si="1167">COUNTIF($AA79:$AR79,"=2")</f>
        <v>2</v>
      </c>
      <c r="AX79" s="58">
        <f t="shared" ref="AX79:AX83" si="1168">COUNTIF($AA79:$AR79,"&gt;2")</f>
        <v>1</v>
      </c>
      <c r="AY79" s="50" t="str">
        <f t="shared" ref="AY79:AY82" si="1169">IF(AA$4=3,AA79,"")</f>
        <v/>
      </c>
      <c r="AZ79" s="50" t="str">
        <f t="shared" ref="AZ79:AZ82" si="1170">IF(AB$4=3,AB79,"")</f>
        <v/>
      </c>
      <c r="BA79" s="50">
        <f t="shared" ref="BA79:BA82" si="1171">IF(AC$4=3,AC79,"")</f>
        <v>2</v>
      </c>
      <c r="BB79" s="50" t="str">
        <f t="shared" ref="BB79:BB82" si="1172">IF(AD$4=3,AD79,"")</f>
        <v/>
      </c>
      <c r="BC79" s="50" t="str">
        <f t="shared" ref="BC79:BC82" si="1173">IF(AE$4=3,AE79,"")</f>
        <v/>
      </c>
      <c r="BD79" s="50" t="str">
        <f t="shared" ref="BD79:BD82" si="1174">IF(AF$4=3,AF79,"")</f>
        <v/>
      </c>
      <c r="BE79" s="50" t="str">
        <f t="shared" ref="BE79:BE82" si="1175">IF(AG$4=3,AG79,"")</f>
        <v/>
      </c>
      <c r="BF79" s="50">
        <f t="shared" ref="BF79:BF82" si="1176">IF(AH$4=3,AH79,"")</f>
        <v>-1</v>
      </c>
      <c r="BG79" s="50" t="str">
        <f t="shared" ref="BG79:BG82" si="1177">IF(AI$4=3,AI79,"")</f>
        <v/>
      </c>
      <c r="BH79" s="50" t="str">
        <f t="shared" ref="BH79:BH82" si="1178">IF(AJ$4=3,AJ79,"")</f>
        <v/>
      </c>
      <c r="BI79" s="50" t="str">
        <f t="shared" ref="BI79:BI82" si="1179">IF(AK$4=3,AK79,"")</f>
        <v/>
      </c>
      <c r="BJ79" s="50" t="str">
        <f t="shared" ref="BJ79:BJ82" si="1180">IF(AL$4=3,AL79,"")</f>
        <v/>
      </c>
      <c r="BK79" s="50" t="str">
        <f t="shared" ref="BK79:BK82" si="1181">IF(AM$4=3,AM79,"")</f>
        <v/>
      </c>
      <c r="BL79" s="50" t="str">
        <f t="shared" ref="BL79:BL82" si="1182">IF(AN$4=3,AN79,"")</f>
        <v/>
      </c>
      <c r="BM79" s="50">
        <f t="shared" ref="BM79:BM82" si="1183">IF(AO$4=3,AO79,"")</f>
        <v>1</v>
      </c>
      <c r="BN79" s="50" t="str">
        <f t="shared" ref="BN79:BN82" si="1184">IF(AP$4=3,AP79,"")</f>
        <v/>
      </c>
      <c r="BO79" s="50">
        <f t="shared" ref="BO79:BO82" si="1185">IF(AQ$4=3,AQ79,"")</f>
        <v>1</v>
      </c>
      <c r="BP79" s="51" t="str">
        <f t="shared" ref="BP79:BP82" si="1186">IF(AR$4=3,AR79,"")</f>
        <v/>
      </c>
      <c r="BQ79" s="50">
        <f t="shared" ref="BQ79:BQ82" si="1187">IF(AA$4=4,AA79,"")</f>
        <v>0</v>
      </c>
      <c r="BR79" s="50">
        <f t="shared" ref="BR79:BR82" si="1188">IF(AB$4=4,AB79,"")</f>
        <v>1</v>
      </c>
      <c r="BS79" s="50" t="str">
        <f t="shared" ref="BS79:BS82" si="1189">IF(AC$4=4,AC79,"")</f>
        <v/>
      </c>
      <c r="BT79" s="50" t="str">
        <f t="shared" ref="BT79:BT82" si="1190">IF(AD$4=4,AD79,"")</f>
        <v/>
      </c>
      <c r="BU79" s="50">
        <f t="shared" ref="BU79:BU82" si="1191">IF(AE$4=4,AE79,"")</f>
        <v>2</v>
      </c>
      <c r="BV79" s="50">
        <f t="shared" ref="BV79:BV82" si="1192">IF(AF$4=4,AF79,"")</f>
        <v>3</v>
      </c>
      <c r="BW79" s="50" t="str">
        <f t="shared" ref="BW79:BW82" si="1193">IF(AG$4=4,AG79,"")</f>
        <v/>
      </c>
      <c r="BX79" s="50" t="str">
        <f t="shared" ref="BX79:BX82" si="1194">IF(AH$4=4,AH79,"")</f>
        <v/>
      </c>
      <c r="BY79" s="50">
        <f t="shared" ref="BY79:BY82" si="1195">IF(AI$4=4,AI79,"")</f>
        <v>1</v>
      </c>
      <c r="BZ79" s="50">
        <f t="shared" ref="BZ79:BZ82" si="1196">IF(AJ$4=4,AJ79,"")</f>
        <v>0</v>
      </c>
      <c r="CA79" s="50" t="str">
        <f t="shared" ref="CA79:CA82" si="1197">IF(AK$4=4,AK79,"")</f>
        <v/>
      </c>
      <c r="CB79" s="50">
        <f t="shared" ref="CB79:CB82" si="1198">IF(AL$4=4,AL79,"")</f>
        <v>1</v>
      </c>
      <c r="CC79" s="50">
        <f t="shared" ref="CC79:CC82" si="1199">IF(AM$4=4,AM79,"")</f>
        <v>1</v>
      </c>
      <c r="CD79" s="50">
        <f t="shared" ref="CD79:CD82" si="1200">IF(AN$4=4,AN79,"")</f>
        <v>0</v>
      </c>
      <c r="CE79" s="50" t="str">
        <f t="shared" ref="CE79:CE82" si="1201">IF(AO$4=4,AO79,"")</f>
        <v/>
      </c>
      <c r="CF79" s="50" t="str">
        <f t="shared" ref="CF79:CF82" si="1202">IF(AP$4=4,AP79,"")</f>
        <v/>
      </c>
      <c r="CG79" s="50" t="str">
        <f t="shared" ref="CG79:CG82" si="1203">IF(AQ$4=4,AQ79,"")</f>
        <v/>
      </c>
      <c r="CH79" s="50">
        <f t="shared" ref="CH79:CH82" si="1204">IF(AR$4=4,AR79,"")</f>
        <v>0</v>
      </c>
      <c r="CI79" s="59" t="str">
        <f t="shared" ref="CI79:CI82" si="1205">IF(AA$4=5,AA79,"")</f>
        <v/>
      </c>
      <c r="CJ79" s="50" t="str">
        <f t="shared" ref="CJ79:CJ82" si="1206">IF(AB$4=5,AB79,"")</f>
        <v/>
      </c>
      <c r="CK79" s="50" t="str">
        <f t="shared" ref="CK79:CK82" si="1207">IF(AC$4=5,AC79,"")</f>
        <v/>
      </c>
      <c r="CL79" s="50">
        <f t="shared" ref="CL79:CL82" si="1208">IF(AD$4=5,AD79,"")</f>
        <v>-1</v>
      </c>
      <c r="CM79" s="50" t="str">
        <f t="shared" ref="CM79:CM82" si="1209">IF(AE$4=5,AE79,"")</f>
        <v/>
      </c>
      <c r="CN79" s="50" t="str">
        <f t="shared" ref="CN79:CN82" si="1210">IF(AF$4=5,AF79,"")</f>
        <v/>
      </c>
      <c r="CO79" s="50">
        <f t="shared" ref="CO79:CO82" si="1211">IF(AG$4=5,AG79,"")</f>
        <v>0</v>
      </c>
      <c r="CP79" s="50" t="str">
        <f t="shared" ref="CP79:CP82" si="1212">IF(AH$4=5,AH79,"")</f>
        <v/>
      </c>
      <c r="CQ79" s="50" t="str">
        <f t="shared" ref="CQ79:CQ82" si="1213">IF(AI$4=5,AI79,"")</f>
        <v/>
      </c>
      <c r="CR79" s="50" t="str">
        <f t="shared" ref="CR79:CR82" si="1214">IF(AJ$4=5,AJ79,"")</f>
        <v/>
      </c>
      <c r="CS79" s="50">
        <f t="shared" ref="CS79:CS82" si="1215">IF(AK$4=5,AK79,"")</f>
        <v>1</v>
      </c>
      <c r="CT79" s="50" t="str">
        <f t="shared" ref="CT79:CT82" si="1216">IF(AL$4=5,AL79,"")</f>
        <v/>
      </c>
      <c r="CU79" s="50" t="str">
        <f t="shared" ref="CU79:CU82" si="1217">IF(AM$4=5,AM79,"")</f>
        <v/>
      </c>
      <c r="CV79" s="50" t="str">
        <f t="shared" ref="CV79:CV82" si="1218">IF(AN$4=5,AN79,"")</f>
        <v/>
      </c>
      <c r="CW79" s="50" t="str">
        <f t="shared" ref="CW79:CW82" si="1219">IF(AO$4=5,AO79,"")</f>
        <v/>
      </c>
      <c r="CX79" s="50">
        <f t="shared" ref="CX79:CX82" si="1220">IF(AP$4=5,AP79,"")</f>
        <v>1</v>
      </c>
      <c r="CY79" s="50" t="str">
        <f t="shared" ref="CY79:CY82" si="1221">IF(AQ$4=5,AQ79,"")</f>
        <v/>
      </c>
      <c r="CZ79" s="50" t="str">
        <f t="shared" ref="CZ79:CZ82" si="1222">IF(AR$4=5,AR79,"")</f>
        <v/>
      </c>
      <c r="DA79" s="60">
        <f t="shared" ref="DA79:DA82" si="1223">SUM(AY79:BP79)</f>
        <v>3</v>
      </c>
      <c r="DB79" s="61">
        <f t="shared" ref="DB79:DB82" si="1224">SUM(BQ79:CH79)</f>
        <v>9</v>
      </c>
      <c r="DC79" s="62">
        <f t="shared" ref="DC79:DC82" si="1225">SUM(CI79:CZ79)</f>
        <v>1</v>
      </c>
      <c r="DD79" s="27"/>
    </row>
    <row r="80" spans="1:108" ht="24.95" customHeight="1">
      <c r="A80" s="14"/>
      <c r="B80" s="110">
        <v>2</v>
      </c>
      <c r="C80" s="192" t="s">
        <v>62</v>
      </c>
      <c r="D80" s="193"/>
      <c r="E80" s="54">
        <v>3</v>
      </c>
      <c r="F80" s="54">
        <v>4</v>
      </c>
      <c r="G80" s="54">
        <v>6</v>
      </c>
      <c r="H80" s="54">
        <v>5</v>
      </c>
      <c r="I80" s="54">
        <v>6</v>
      </c>
      <c r="J80" s="54">
        <v>4</v>
      </c>
      <c r="K80" s="54">
        <v>5</v>
      </c>
      <c r="L80" s="54">
        <v>4</v>
      </c>
      <c r="M80" s="54">
        <v>5</v>
      </c>
      <c r="N80" s="55">
        <f t="shared" si="1142"/>
        <v>42</v>
      </c>
      <c r="O80" s="54">
        <v>7</v>
      </c>
      <c r="P80" s="54">
        <v>6</v>
      </c>
      <c r="Q80" s="54">
        <v>4</v>
      </c>
      <c r="R80" s="54">
        <v>4</v>
      </c>
      <c r="S80" s="54">
        <v>5</v>
      </c>
      <c r="T80" s="54">
        <v>4</v>
      </c>
      <c r="U80" s="54">
        <v>6</v>
      </c>
      <c r="V80" s="54">
        <v>3</v>
      </c>
      <c r="W80" s="54">
        <v>6</v>
      </c>
      <c r="X80" s="55">
        <f t="shared" si="1143"/>
        <v>45</v>
      </c>
      <c r="Y80" s="55">
        <f t="shared" si="1144"/>
        <v>87</v>
      </c>
      <c r="Z80" s="101"/>
      <c r="AA80" s="7">
        <f t="shared" si="1145"/>
        <v>-1</v>
      </c>
      <c r="AB80" s="7">
        <f t="shared" si="1146"/>
        <v>0</v>
      </c>
      <c r="AC80" s="7">
        <f t="shared" si="1147"/>
        <v>3</v>
      </c>
      <c r="AD80" s="7">
        <f t="shared" si="1148"/>
        <v>0</v>
      </c>
      <c r="AE80" s="7">
        <f t="shared" si="1149"/>
        <v>2</v>
      </c>
      <c r="AF80" s="7">
        <f t="shared" si="1150"/>
        <v>0</v>
      </c>
      <c r="AG80" s="7">
        <f t="shared" si="1151"/>
        <v>0</v>
      </c>
      <c r="AH80" s="7">
        <f t="shared" si="1152"/>
        <v>1</v>
      </c>
      <c r="AI80" s="7">
        <f t="shared" si="1153"/>
        <v>1</v>
      </c>
      <c r="AJ80" s="7">
        <f t="shared" si="1154"/>
        <v>3</v>
      </c>
      <c r="AK80" s="7">
        <f t="shared" si="1155"/>
        <v>1</v>
      </c>
      <c r="AL80" s="7">
        <f t="shared" si="1156"/>
        <v>0</v>
      </c>
      <c r="AM80" s="7">
        <f t="shared" si="1157"/>
        <v>0</v>
      </c>
      <c r="AN80" s="7">
        <f t="shared" si="1158"/>
        <v>1</v>
      </c>
      <c r="AO80" s="7">
        <f t="shared" si="1159"/>
        <v>1</v>
      </c>
      <c r="AP80" s="7">
        <f t="shared" si="1160"/>
        <v>1</v>
      </c>
      <c r="AQ80" s="7">
        <f t="shared" si="1161"/>
        <v>0</v>
      </c>
      <c r="AR80" s="7">
        <f t="shared" si="1162"/>
        <v>2</v>
      </c>
      <c r="AS80" s="63">
        <f t="shared" si="1163"/>
        <v>0</v>
      </c>
      <c r="AT80" s="64">
        <f t="shared" si="1164"/>
        <v>1</v>
      </c>
      <c r="AU80" s="64">
        <f t="shared" si="1165"/>
        <v>7</v>
      </c>
      <c r="AV80" s="64">
        <f t="shared" si="1166"/>
        <v>6</v>
      </c>
      <c r="AW80" s="64">
        <f t="shared" si="1167"/>
        <v>2</v>
      </c>
      <c r="AX80" s="65">
        <f t="shared" si="1168"/>
        <v>2</v>
      </c>
      <c r="AY80" s="50" t="str">
        <f t="shared" si="1169"/>
        <v/>
      </c>
      <c r="AZ80" s="50" t="str">
        <f t="shared" si="1170"/>
        <v/>
      </c>
      <c r="BA80" s="50">
        <f t="shared" si="1171"/>
        <v>3</v>
      </c>
      <c r="BB80" s="50" t="str">
        <f t="shared" si="1172"/>
        <v/>
      </c>
      <c r="BC80" s="50" t="str">
        <f t="shared" si="1173"/>
        <v/>
      </c>
      <c r="BD80" s="50" t="str">
        <f t="shared" si="1174"/>
        <v/>
      </c>
      <c r="BE80" s="50" t="str">
        <f t="shared" si="1175"/>
        <v/>
      </c>
      <c r="BF80" s="50">
        <f t="shared" si="1176"/>
        <v>1</v>
      </c>
      <c r="BG80" s="50" t="str">
        <f t="shared" si="1177"/>
        <v/>
      </c>
      <c r="BH80" s="50" t="str">
        <f t="shared" si="1178"/>
        <v/>
      </c>
      <c r="BI80" s="50" t="str">
        <f t="shared" si="1179"/>
        <v/>
      </c>
      <c r="BJ80" s="50" t="str">
        <f t="shared" si="1180"/>
        <v/>
      </c>
      <c r="BK80" s="50" t="str">
        <f t="shared" si="1181"/>
        <v/>
      </c>
      <c r="BL80" s="50" t="str">
        <f t="shared" si="1182"/>
        <v/>
      </c>
      <c r="BM80" s="50">
        <f t="shared" si="1183"/>
        <v>1</v>
      </c>
      <c r="BN80" s="50" t="str">
        <f t="shared" si="1184"/>
        <v/>
      </c>
      <c r="BO80" s="50">
        <f t="shared" si="1185"/>
        <v>0</v>
      </c>
      <c r="BP80" s="51" t="str">
        <f t="shared" si="1186"/>
        <v/>
      </c>
      <c r="BQ80" s="50">
        <f t="shared" si="1187"/>
        <v>-1</v>
      </c>
      <c r="BR80" s="50">
        <f t="shared" si="1188"/>
        <v>0</v>
      </c>
      <c r="BS80" s="50" t="str">
        <f t="shared" si="1189"/>
        <v/>
      </c>
      <c r="BT80" s="50" t="str">
        <f t="shared" si="1190"/>
        <v/>
      </c>
      <c r="BU80" s="50">
        <f t="shared" si="1191"/>
        <v>2</v>
      </c>
      <c r="BV80" s="50">
        <f t="shared" si="1192"/>
        <v>0</v>
      </c>
      <c r="BW80" s="50" t="str">
        <f t="shared" si="1193"/>
        <v/>
      </c>
      <c r="BX80" s="50" t="str">
        <f t="shared" si="1194"/>
        <v/>
      </c>
      <c r="BY80" s="50">
        <f t="shared" si="1195"/>
        <v>1</v>
      </c>
      <c r="BZ80" s="50">
        <f t="shared" si="1196"/>
        <v>3</v>
      </c>
      <c r="CA80" s="50" t="str">
        <f t="shared" si="1197"/>
        <v/>
      </c>
      <c r="CB80" s="50">
        <f t="shared" si="1198"/>
        <v>0</v>
      </c>
      <c r="CC80" s="50">
        <f t="shared" si="1199"/>
        <v>0</v>
      </c>
      <c r="CD80" s="50">
        <f t="shared" si="1200"/>
        <v>1</v>
      </c>
      <c r="CE80" s="50" t="str">
        <f t="shared" si="1201"/>
        <v/>
      </c>
      <c r="CF80" s="50" t="str">
        <f t="shared" si="1202"/>
        <v/>
      </c>
      <c r="CG80" s="50" t="str">
        <f t="shared" si="1203"/>
        <v/>
      </c>
      <c r="CH80" s="50">
        <f t="shared" si="1204"/>
        <v>2</v>
      </c>
      <c r="CI80" s="59" t="str">
        <f t="shared" si="1205"/>
        <v/>
      </c>
      <c r="CJ80" s="50" t="str">
        <f t="shared" si="1206"/>
        <v/>
      </c>
      <c r="CK80" s="50" t="str">
        <f t="shared" si="1207"/>
        <v/>
      </c>
      <c r="CL80" s="50">
        <f t="shared" si="1208"/>
        <v>0</v>
      </c>
      <c r="CM80" s="50" t="str">
        <f t="shared" si="1209"/>
        <v/>
      </c>
      <c r="CN80" s="50" t="str">
        <f t="shared" si="1210"/>
        <v/>
      </c>
      <c r="CO80" s="50">
        <f t="shared" si="1211"/>
        <v>0</v>
      </c>
      <c r="CP80" s="50" t="str">
        <f t="shared" si="1212"/>
        <v/>
      </c>
      <c r="CQ80" s="50" t="str">
        <f t="shared" si="1213"/>
        <v/>
      </c>
      <c r="CR80" s="50" t="str">
        <f t="shared" si="1214"/>
        <v/>
      </c>
      <c r="CS80" s="50">
        <f t="shared" si="1215"/>
        <v>1</v>
      </c>
      <c r="CT80" s="50" t="str">
        <f t="shared" si="1216"/>
        <v/>
      </c>
      <c r="CU80" s="50" t="str">
        <f t="shared" si="1217"/>
        <v/>
      </c>
      <c r="CV80" s="50" t="str">
        <f t="shared" si="1218"/>
        <v/>
      </c>
      <c r="CW80" s="50" t="str">
        <f t="shared" si="1219"/>
        <v/>
      </c>
      <c r="CX80" s="50">
        <f t="shared" si="1220"/>
        <v>1</v>
      </c>
      <c r="CY80" s="50" t="str">
        <f t="shared" si="1221"/>
        <v/>
      </c>
      <c r="CZ80" s="50" t="str">
        <f t="shared" si="1222"/>
        <v/>
      </c>
      <c r="DA80" s="66">
        <f t="shared" si="1223"/>
        <v>5</v>
      </c>
      <c r="DB80" s="67">
        <f t="shared" si="1224"/>
        <v>8</v>
      </c>
      <c r="DC80" s="68">
        <f t="shared" si="1225"/>
        <v>2</v>
      </c>
      <c r="DD80" s="27"/>
    </row>
    <row r="81" spans="1:108" ht="24.95" customHeight="1">
      <c r="A81" s="14"/>
      <c r="B81" s="110">
        <v>3</v>
      </c>
      <c r="C81" s="192" t="s">
        <v>79</v>
      </c>
      <c r="D81" s="193"/>
      <c r="E81" s="54">
        <v>6</v>
      </c>
      <c r="F81" s="54">
        <v>5</v>
      </c>
      <c r="G81" s="54">
        <v>5</v>
      </c>
      <c r="H81" s="54">
        <v>6</v>
      </c>
      <c r="I81" s="54">
        <v>6</v>
      </c>
      <c r="J81" s="54">
        <v>6</v>
      </c>
      <c r="K81" s="54">
        <v>7</v>
      </c>
      <c r="L81" s="54">
        <v>5</v>
      </c>
      <c r="M81" s="54">
        <v>5</v>
      </c>
      <c r="N81" s="55">
        <f t="shared" si="1142"/>
        <v>51</v>
      </c>
      <c r="O81" s="54">
        <v>5</v>
      </c>
      <c r="P81" s="54">
        <v>6</v>
      </c>
      <c r="Q81" s="54">
        <v>11</v>
      </c>
      <c r="R81" s="54">
        <v>8</v>
      </c>
      <c r="S81" s="54">
        <v>5</v>
      </c>
      <c r="T81" s="54">
        <v>6</v>
      </c>
      <c r="U81" s="54">
        <v>7</v>
      </c>
      <c r="V81" s="54">
        <v>4</v>
      </c>
      <c r="W81" s="54">
        <v>6</v>
      </c>
      <c r="X81" s="55">
        <f t="shared" si="1143"/>
        <v>58</v>
      </c>
      <c r="Y81" s="55">
        <f t="shared" si="1144"/>
        <v>109</v>
      </c>
      <c r="Z81" s="101"/>
      <c r="AA81" s="7">
        <f t="shared" si="1145"/>
        <v>2</v>
      </c>
      <c r="AB81" s="7">
        <f t="shared" si="1146"/>
        <v>1</v>
      </c>
      <c r="AC81" s="7">
        <f t="shared" si="1147"/>
        <v>2</v>
      </c>
      <c r="AD81" s="7">
        <f t="shared" si="1148"/>
        <v>1</v>
      </c>
      <c r="AE81" s="7">
        <f t="shared" si="1149"/>
        <v>2</v>
      </c>
      <c r="AF81" s="7">
        <f t="shared" si="1150"/>
        <v>2</v>
      </c>
      <c r="AG81" s="7">
        <f t="shared" si="1151"/>
        <v>2</v>
      </c>
      <c r="AH81" s="7">
        <f t="shared" si="1152"/>
        <v>2</v>
      </c>
      <c r="AI81" s="7">
        <f t="shared" si="1153"/>
        <v>1</v>
      </c>
      <c r="AJ81" s="7">
        <f t="shared" si="1154"/>
        <v>1</v>
      </c>
      <c r="AK81" s="7">
        <f t="shared" si="1155"/>
        <v>1</v>
      </c>
      <c r="AL81" s="7">
        <f t="shared" si="1156"/>
        <v>7</v>
      </c>
      <c r="AM81" s="7">
        <f t="shared" si="1157"/>
        <v>4</v>
      </c>
      <c r="AN81" s="7">
        <f t="shared" si="1158"/>
        <v>1</v>
      </c>
      <c r="AO81" s="7">
        <f t="shared" si="1159"/>
        <v>3</v>
      </c>
      <c r="AP81" s="7">
        <f t="shared" si="1160"/>
        <v>2</v>
      </c>
      <c r="AQ81" s="7">
        <f t="shared" si="1161"/>
        <v>1</v>
      </c>
      <c r="AR81" s="7">
        <f t="shared" si="1162"/>
        <v>2</v>
      </c>
      <c r="AS81" s="63">
        <f t="shared" si="1163"/>
        <v>0</v>
      </c>
      <c r="AT81" s="64">
        <f t="shared" si="1164"/>
        <v>0</v>
      </c>
      <c r="AU81" s="64">
        <f t="shared" si="1165"/>
        <v>0</v>
      </c>
      <c r="AV81" s="64">
        <f t="shared" si="1166"/>
        <v>7</v>
      </c>
      <c r="AW81" s="64">
        <f t="shared" si="1167"/>
        <v>8</v>
      </c>
      <c r="AX81" s="65">
        <f t="shared" si="1168"/>
        <v>3</v>
      </c>
      <c r="AY81" s="50" t="str">
        <f t="shared" si="1169"/>
        <v/>
      </c>
      <c r="AZ81" s="50" t="str">
        <f t="shared" si="1170"/>
        <v/>
      </c>
      <c r="BA81" s="50">
        <f t="shared" si="1171"/>
        <v>2</v>
      </c>
      <c r="BB81" s="50" t="str">
        <f t="shared" si="1172"/>
        <v/>
      </c>
      <c r="BC81" s="50" t="str">
        <f t="shared" si="1173"/>
        <v/>
      </c>
      <c r="BD81" s="50" t="str">
        <f t="shared" si="1174"/>
        <v/>
      </c>
      <c r="BE81" s="50" t="str">
        <f t="shared" si="1175"/>
        <v/>
      </c>
      <c r="BF81" s="50">
        <f t="shared" si="1176"/>
        <v>2</v>
      </c>
      <c r="BG81" s="50" t="str">
        <f t="shared" si="1177"/>
        <v/>
      </c>
      <c r="BH81" s="50" t="str">
        <f t="shared" si="1178"/>
        <v/>
      </c>
      <c r="BI81" s="50" t="str">
        <f t="shared" si="1179"/>
        <v/>
      </c>
      <c r="BJ81" s="50" t="str">
        <f t="shared" si="1180"/>
        <v/>
      </c>
      <c r="BK81" s="50" t="str">
        <f t="shared" si="1181"/>
        <v/>
      </c>
      <c r="BL81" s="50" t="str">
        <f t="shared" si="1182"/>
        <v/>
      </c>
      <c r="BM81" s="50">
        <f t="shared" si="1183"/>
        <v>3</v>
      </c>
      <c r="BN81" s="50" t="str">
        <f t="shared" si="1184"/>
        <v/>
      </c>
      <c r="BO81" s="50">
        <f t="shared" si="1185"/>
        <v>1</v>
      </c>
      <c r="BP81" s="51" t="str">
        <f t="shared" si="1186"/>
        <v/>
      </c>
      <c r="BQ81" s="50">
        <f t="shared" si="1187"/>
        <v>2</v>
      </c>
      <c r="BR81" s="50">
        <f t="shared" si="1188"/>
        <v>1</v>
      </c>
      <c r="BS81" s="50" t="str">
        <f t="shared" si="1189"/>
        <v/>
      </c>
      <c r="BT81" s="50" t="str">
        <f t="shared" si="1190"/>
        <v/>
      </c>
      <c r="BU81" s="50">
        <f t="shared" si="1191"/>
        <v>2</v>
      </c>
      <c r="BV81" s="50">
        <f t="shared" si="1192"/>
        <v>2</v>
      </c>
      <c r="BW81" s="50" t="str">
        <f t="shared" si="1193"/>
        <v/>
      </c>
      <c r="BX81" s="50" t="str">
        <f t="shared" si="1194"/>
        <v/>
      </c>
      <c r="BY81" s="50">
        <f t="shared" si="1195"/>
        <v>1</v>
      </c>
      <c r="BZ81" s="50">
        <f t="shared" si="1196"/>
        <v>1</v>
      </c>
      <c r="CA81" s="50" t="str">
        <f t="shared" si="1197"/>
        <v/>
      </c>
      <c r="CB81" s="50">
        <f t="shared" si="1198"/>
        <v>7</v>
      </c>
      <c r="CC81" s="50">
        <f t="shared" si="1199"/>
        <v>4</v>
      </c>
      <c r="CD81" s="50">
        <f t="shared" si="1200"/>
        <v>1</v>
      </c>
      <c r="CE81" s="50" t="str">
        <f t="shared" si="1201"/>
        <v/>
      </c>
      <c r="CF81" s="50" t="str">
        <f t="shared" si="1202"/>
        <v/>
      </c>
      <c r="CG81" s="50" t="str">
        <f t="shared" si="1203"/>
        <v/>
      </c>
      <c r="CH81" s="50">
        <f t="shared" si="1204"/>
        <v>2</v>
      </c>
      <c r="CI81" s="59" t="str">
        <f t="shared" si="1205"/>
        <v/>
      </c>
      <c r="CJ81" s="50" t="str">
        <f t="shared" si="1206"/>
        <v/>
      </c>
      <c r="CK81" s="50" t="str">
        <f t="shared" si="1207"/>
        <v/>
      </c>
      <c r="CL81" s="50">
        <f t="shared" si="1208"/>
        <v>1</v>
      </c>
      <c r="CM81" s="50" t="str">
        <f t="shared" si="1209"/>
        <v/>
      </c>
      <c r="CN81" s="50" t="str">
        <f t="shared" si="1210"/>
        <v/>
      </c>
      <c r="CO81" s="50">
        <f t="shared" si="1211"/>
        <v>2</v>
      </c>
      <c r="CP81" s="50" t="str">
        <f t="shared" si="1212"/>
        <v/>
      </c>
      <c r="CQ81" s="50" t="str">
        <f t="shared" si="1213"/>
        <v/>
      </c>
      <c r="CR81" s="50" t="str">
        <f t="shared" si="1214"/>
        <v/>
      </c>
      <c r="CS81" s="50">
        <f t="shared" si="1215"/>
        <v>1</v>
      </c>
      <c r="CT81" s="50" t="str">
        <f t="shared" si="1216"/>
        <v/>
      </c>
      <c r="CU81" s="50" t="str">
        <f t="shared" si="1217"/>
        <v/>
      </c>
      <c r="CV81" s="50" t="str">
        <f t="shared" si="1218"/>
        <v/>
      </c>
      <c r="CW81" s="50" t="str">
        <f t="shared" si="1219"/>
        <v/>
      </c>
      <c r="CX81" s="50">
        <f t="shared" si="1220"/>
        <v>2</v>
      </c>
      <c r="CY81" s="50" t="str">
        <f t="shared" si="1221"/>
        <v/>
      </c>
      <c r="CZ81" s="50" t="str">
        <f t="shared" si="1222"/>
        <v/>
      </c>
      <c r="DA81" s="66">
        <f t="shared" si="1223"/>
        <v>8</v>
      </c>
      <c r="DB81" s="67">
        <f t="shared" si="1224"/>
        <v>23</v>
      </c>
      <c r="DC81" s="68">
        <f t="shared" si="1225"/>
        <v>6</v>
      </c>
      <c r="DD81" s="27"/>
    </row>
    <row r="82" spans="1:108" s="79" customFormat="1" ht="24.95" customHeight="1">
      <c r="A82" s="69"/>
      <c r="B82" s="111">
        <v>4</v>
      </c>
      <c r="C82" s="192" t="s">
        <v>119</v>
      </c>
      <c r="D82" s="193"/>
      <c r="E82" s="54">
        <v>4</v>
      </c>
      <c r="F82" s="54">
        <v>5</v>
      </c>
      <c r="G82" s="54">
        <v>4</v>
      </c>
      <c r="H82" s="54">
        <v>6</v>
      </c>
      <c r="I82" s="54">
        <v>5</v>
      </c>
      <c r="J82" s="54">
        <v>6</v>
      </c>
      <c r="K82" s="54">
        <v>10</v>
      </c>
      <c r="L82" s="54">
        <v>4</v>
      </c>
      <c r="M82" s="54">
        <v>6</v>
      </c>
      <c r="N82" s="55">
        <f t="shared" si="1142"/>
        <v>50</v>
      </c>
      <c r="O82" s="54">
        <v>6</v>
      </c>
      <c r="P82" s="54">
        <v>7</v>
      </c>
      <c r="Q82" s="54">
        <v>7</v>
      </c>
      <c r="R82" s="54">
        <v>5</v>
      </c>
      <c r="S82" s="54">
        <v>6</v>
      </c>
      <c r="T82" s="54">
        <v>3</v>
      </c>
      <c r="U82" s="54">
        <v>7</v>
      </c>
      <c r="V82" s="54">
        <v>6</v>
      </c>
      <c r="W82" s="54">
        <v>6</v>
      </c>
      <c r="X82" s="71">
        <f t="shared" si="1143"/>
        <v>53</v>
      </c>
      <c r="Y82" s="71">
        <f t="shared" si="1144"/>
        <v>103</v>
      </c>
      <c r="Z82" s="103"/>
      <c r="AA82" s="7">
        <f t="shared" si="1145"/>
        <v>0</v>
      </c>
      <c r="AB82" s="7">
        <f t="shared" si="1146"/>
        <v>1</v>
      </c>
      <c r="AC82" s="7">
        <f t="shared" si="1147"/>
        <v>1</v>
      </c>
      <c r="AD82" s="7">
        <f t="shared" si="1148"/>
        <v>1</v>
      </c>
      <c r="AE82" s="7">
        <f t="shared" si="1149"/>
        <v>1</v>
      </c>
      <c r="AF82" s="7">
        <f t="shared" si="1150"/>
        <v>2</v>
      </c>
      <c r="AG82" s="7">
        <f t="shared" si="1151"/>
        <v>5</v>
      </c>
      <c r="AH82" s="7">
        <f t="shared" si="1152"/>
        <v>1</v>
      </c>
      <c r="AI82" s="7">
        <f t="shared" si="1153"/>
        <v>2</v>
      </c>
      <c r="AJ82" s="7">
        <f t="shared" si="1154"/>
        <v>2</v>
      </c>
      <c r="AK82" s="7">
        <f t="shared" si="1155"/>
        <v>2</v>
      </c>
      <c r="AL82" s="7">
        <f t="shared" si="1156"/>
        <v>3</v>
      </c>
      <c r="AM82" s="7">
        <f t="shared" si="1157"/>
        <v>1</v>
      </c>
      <c r="AN82" s="7">
        <f t="shared" si="1158"/>
        <v>2</v>
      </c>
      <c r="AO82" s="7">
        <f t="shared" si="1159"/>
        <v>0</v>
      </c>
      <c r="AP82" s="7">
        <f t="shared" si="1160"/>
        <v>2</v>
      </c>
      <c r="AQ82" s="7">
        <f t="shared" si="1161"/>
        <v>3</v>
      </c>
      <c r="AR82" s="7">
        <f t="shared" si="1162"/>
        <v>2</v>
      </c>
      <c r="AS82" s="72">
        <f t="shared" si="1163"/>
        <v>0</v>
      </c>
      <c r="AT82" s="73">
        <f t="shared" si="1164"/>
        <v>0</v>
      </c>
      <c r="AU82" s="73">
        <f t="shared" si="1165"/>
        <v>2</v>
      </c>
      <c r="AV82" s="73">
        <f t="shared" si="1166"/>
        <v>6</v>
      </c>
      <c r="AW82" s="73">
        <f t="shared" si="1167"/>
        <v>7</v>
      </c>
      <c r="AX82" s="74">
        <f t="shared" si="1168"/>
        <v>3</v>
      </c>
      <c r="AY82" s="50" t="str">
        <f t="shared" si="1169"/>
        <v/>
      </c>
      <c r="AZ82" s="50" t="str">
        <f t="shared" si="1170"/>
        <v/>
      </c>
      <c r="BA82" s="50">
        <f t="shared" si="1171"/>
        <v>1</v>
      </c>
      <c r="BB82" s="50" t="str">
        <f t="shared" si="1172"/>
        <v/>
      </c>
      <c r="BC82" s="50" t="str">
        <f t="shared" si="1173"/>
        <v/>
      </c>
      <c r="BD82" s="50" t="str">
        <f t="shared" si="1174"/>
        <v/>
      </c>
      <c r="BE82" s="50" t="str">
        <f t="shared" si="1175"/>
        <v/>
      </c>
      <c r="BF82" s="50">
        <f t="shared" si="1176"/>
        <v>1</v>
      </c>
      <c r="BG82" s="50" t="str">
        <f t="shared" si="1177"/>
        <v/>
      </c>
      <c r="BH82" s="50" t="str">
        <f t="shared" si="1178"/>
        <v/>
      </c>
      <c r="BI82" s="50" t="str">
        <f t="shared" si="1179"/>
        <v/>
      </c>
      <c r="BJ82" s="50" t="str">
        <f t="shared" si="1180"/>
        <v/>
      </c>
      <c r="BK82" s="50" t="str">
        <f t="shared" si="1181"/>
        <v/>
      </c>
      <c r="BL82" s="50" t="str">
        <f t="shared" si="1182"/>
        <v/>
      </c>
      <c r="BM82" s="50">
        <f t="shared" si="1183"/>
        <v>0</v>
      </c>
      <c r="BN82" s="50" t="str">
        <f t="shared" si="1184"/>
        <v/>
      </c>
      <c r="BO82" s="50">
        <f t="shared" si="1185"/>
        <v>3</v>
      </c>
      <c r="BP82" s="51" t="str">
        <f t="shared" si="1186"/>
        <v/>
      </c>
      <c r="BQ82" s="50">
        <f t="shared" si="1187"/>
        <v>0</v>
      </c>
      <c r="BR82" s="50">
        <f t="shared" si="1188"/>
        <v>1</v>
      </c>
      <c r="BS82" s="50" t="str">
        <f t="shared" si="1189"/>
        <v/>
      </c>
      <c r="BT82" s="50" t="str">
        <f t="shared" si="1190"/>
        <v/>
      </c>
      <c r="BU82" s="50">
        <f t="shared" si="1191"/>
        <v>1</v>
      </c>
      <c r="BV82" s="50">
        <f t="shared" si="1192"/>
        <v>2</v>
      </c>
      <c r="BW82" s="50" t="str">
        <f t="shared" si="1193"/>
        <v/>
      </c>
      <c r="BX82" s="50" t="str">
        <f t="shared" si="1194"/>
        <v/>
      </c>
      <c r="BY82" s="50">
        <f t="shared" si="1195"/>
        <v>2</v>
      </c>
      <c r="BZ82" s="50">
        <f t="shared" si="1196"/>
        <v>2</v>
      </c>
      <c r="CA82" s="50" t="str">
        <f t="shared" si="1197"/>
        <v/>
      </c>
      <c r="CB82" s="50">
        <f t="shared" si="1198"/>
        <v>3</v>
      </c>
      <c r="CC82" s="50">
        <f t="shared" si="1199"/>
        <v>1</v>
      </c>
      <c r="CD82" s="50">
        <f t="shared" si="1200"/>
        <v>2</v>
      </c>
      <c r="CE82" s="50" t="str">
        <f t="shared" si="1201"/>
        <v/>
      </c>
      <c r="CF82" s="50" t="str">
        <f t="shared" si="1202"/>
        <v/>
      </c>
      <c r="CG82" s="50" t="str">
        <f t="shared" si="1203"/>
        <v/>
      </c>
      <c r="CH82" s="50">
        <f t="shared" si="1204"/>
        <v>2</v>
      </c>
      <c r="CI82" s="59" t="str">
        <f t="shared" si="1205"/>
        <v/>
      </c>
      <c r="CJ82" s="50" t="str">
        <f t="shared" si="1206"/>
        <v/>
      </c>
      <c r="CK82" s="50" t="str">
        <f t="shared" si="1207"/>
        <v/>
      </c>
      <c r="CL82" s="50">
        <f t="shared" si="1208"/>
        <v>1</v>
      </c>
      <c r="CM82" s="50" t="str">
        <f t="shared" si="1209"/>
        <v/>
      </c>
      <c r="CN82" s="50" t="str">
        <f t="shared" si="1210"/>
        <v/>
      </c>
      <c r="CO82" s="50">
        <f t="shared" si="1211"/>
        <v>5</v>
      </c>
      <c r="CP82" s="50" t="str">
        <f t="shared" si="1212"/>
        <v/>
      </c>
      <c r="CQ82" s="50" t="str">
        <f t="shared" si="1213"/>
        <v/>
      </c>
      <c r="CR82" s="50" t="str">
        <f t="shared" si="1214"/>
        <v/>
      </c>
      <c r="CS82" s="50">
        <f t="shared" si="1215"/>
        <v>2</v>
      </c>
      <c r="CT82" s="50" t="str">
        <f t="shared" si="1216"/>
        <v/>
      </c>
      <c r="CU82" s="50" t="str">
        <f t="shared" si="1217"/>
        <v/>
      </c>
      <c r="CV82" s="50" t="str">
        <f t="shared" si="1218"/>
        <v/>
      </c>
      <c r="CW82" s="50" t="str">
        <f t="shared" si="1219"/>
        <v/>
      </c>
      <c r="CX82" s="50">
        <f t="shared" si="1220"/>
        <v>2</v>
      </c>
      <c r="CY82" s="50" t="str">
        <f t="shared" si="1221"/>
        <v/>
      </c>
      <c r="CZ82" s="50" t="str">
        <f t="shared" si="1222"/>
        <v/>
      </c>
      <c r="DA82" s="75">
        <f t="shared" si="1223"/>
        <v>5</v>
      </c>
      <c r="DB82" s="76">
        <f t="shared" si="1224"/>
        <v>16</v>
      </c>
      <c r="DC82" s="77">
        <f t="shared" si="1225"/>
        <v>10</v>
      </c>
      <c r="DD82" s="78"/>
    </row>
    <row r="83" spans="1:108" s="79" customFormat="1" ht="24.95" customHeight="1" thickBot="1">
      <c r="A83" s="69"/>
      <c r="B83" s="111">
        <v>5</v>
      </c>
      <c r="C83" s="192" t="s">
        <v>80</v>
      </c>
      <c r="D83" s="193"/>
      <c r="E83" s="54">
        <v>6</v>
      </c>
      <c r="F83" s="54">
        <v>6</v>
      </c>
      <c r="G83" s="54">
        <v>4</v>
      </c>
      <c r="H83" s="54">
        <v>6</v>
      </c>
      <c r="I83" s="54">
        <v>6</v>
      </c>
      <c r="J83" s="54">
        <v>6</v>
      </c>
      <c r="K83" s="54">
        <v>6</v>
      </c>
      <c r="L83" s="54">
        <v>4</v>
      </c>
      <c r="M83" s="54">
        <v>5</v>
      </c>
      <c r="N83" s="55">
        <f t="shared" ref="N83" si="1226">SUM(E83:M83)</f>
        <v>49</v>
      </c>
      <c r="O83" s="54">
        <v>5</v>
      </c>
      <c r="P83" s="54">
        <v>5</v>
      </c>
      <c r="Q83" s="54">
        <v>6</v>
      </c>
      <c r="R83" s="54">
        <v>6</v>
      </c>
      <c r="S83" s="54">
        <v>9</v>
      </c>
      <c r="T83" s="54">
        <v>4</v>
      </c>
      <c r="U83" s="54">
        <v>8</v>
      </c>
      <c r="V83" s="54">
        <v>5</v>
      </c>
      <c r="W83" s="54">
        <v>6</v>
      </c>
      <c r="X83" s="71">
        <f t="shared" ref="X83" si="1227">SUM(O83:W83)</f>
        <v>54</v>
      </c>
      <c r="Y83" s="71">
        <f t="shared" ref="Y83" si="1228">N83+X83</f>
        <v>103</v>
      </c>
      <c r="Z83" s="103"/>
      <c r="AA83" s="7">
        <f t="shared" ref="AA83" si="1229">IF(E83="","",E83-E$4)</f>
        <v>2</v>
      </c>
      <c r="AB83" s="7">
        <f t="shared" ref="AB83" si="1230">IF(F83="","",F83-F$4)</f>
        <v>2</v>
      </c>
      <c r="AC83" s="7">
        <f t="shared" ref="AC83" si="1231">IF(G83="","",G83-G$4)</f>
        <v>1</v>
      </c>
      <c r="AD83" s="7">
        <f t="shared" ref="AD83" si="1232">IF(H83="","",H83-H$4)</f>
        <v>1</v>
      </c>
      <c r="AE83" s="7">
        <f t="shared" ref="AE83" si="1233">IF(I83="","",I83-I$4)</f>
        <v>2</v>
      </c>
      <c r="AF83" s="7">
        <f t="shared" ref="AF83" si="1234">IF(J83="","",J83-J$4)</f>
        <v>2</v>
      </c>
      <c r="AG83" s="7">
        <f t="shared" ref="AG83" si="1235">IF(K83="","",K83-K$4)</f>
        <v>1</v>
      </c>
      <c r="AH83" s="7">
        <f t="shared" ref="AH83" si="1236">IF(L83="","",L83-L$4)</f>
        <v>1</v>
      </c>
      <c r="AI83" s="7">
        <f t="shared" ref="AI83" si="1237">IF(M83="","",M83-M$4)</f>
        <v>1</v>
      </c>
      <c r="AJ83" s="7">
        <f t="shared" ref="AJ83" si="1238">IF(O83="","",O83-O$4)</f>
        <v>1</v>
      </c>
      <c r="AK83" s="7">
        <f t="shared" ref="AK83" si="1239">IF(P83="","",P83-P$4)</f>
        <v>0</v>
      </c>
      <c r="AL83" s="7">
        <f t="shared" ref="AL83" si="1240">IF(Q83="","",Q83-Q$4)</f>
        <v>2</v>
      </c>
      <c r="AM83" s="7">
        <f t="shared" ref="AM83" si="1241">IF(R83="","",R83-R$4)</f>
        <v>2</v>
      </c>
      <c r="AN83" s="7">
        <f t="shared" ref="AN83" si="1242">IF(S83="","",S83-S$4)</f>
        <v>5</v>
      </c>
      <c r="AO83" s="7">
        <f t="shared" ref="AO83" si="1243">IF(T83="","",T83-T$4)</f>
        <v>1</v>
      </c>
      <c r="AP83" s="7">
        <f t="shared" ref="AP83" si="1244">IF(U83="","",U83-U$4)</f>
        <v>3</v>
      </c>
      <c r="AQ83" s="7">
        <f t="shared" ref="AQ83" si="1245">IF(V83="","",V83-V$4)</f>
        <v>2</v>
      </c>
      <c r="AR83" s="7">
        <f t="shared" ref="AR83" si="1246">IF(W83="","",W83-W$4)</f>
        <v>2</v>
      </c>
      <c r="AS83" s="72">
        <f t="shared" si="1163"/>
        <v>0</v>
      </c>
      <c r="AT83" s="73">
        <f t="shared" si="1164"/>
        <v>0</v>
      </c>
      <c r="AU83" s="73">
        <f t="shared" si="1165"/>
        <v>1</v>
      </c>
      <c r="AV83" s="73">
        <f t="shared" si="1166"/>
        <v>7</v>
      </c>
      <c r="AW83" s="73">
        <f t="shared" si="1167"/>
        <v>8</v>
      </c>
      <c r="AX83" s="74">
        <f t="shared" si="1168"/>
        <v>2</v>
      </c>
      <c r="AY83" s="50" t="str">
        <f t="shared" ref="AY83" si="1247">IF(AA$4=3,AA83,"")</f>
        <v/>
      </c>
      <c r="AZ83" s="50" t="str">
        <f t="shared" ref="AZ83" si="1248">IF(AB$4=3,AB83,"")</f>
        <v/>
      </c>
      <c r="BA83" s="50">
        <f t="shared" ref="BA83" si="1249">IF(AC$4=3,AC83,"")</f>
        <v>1</v>
      </c>
      <c r="BB83" s="50" t="str">
        <f t="shared" ref="BB83" si="1250">IF(AD$4=3,AD83,"")</f>
        <v/>
      </c>
      <c r="BC83" s="50" t="str">
        <f t="shared" ref="BC83" si="1251">IF(AE$4=3,AE83,"")</f>
        <v/>
      </c>
      <c r="BD83" s="50" t="str">
        <f t="shared" ref="BD83" si="1252">IF(AF$4=3,AF83,"")</f>
        <v/>
      </c>
      <c r="BE83" s="50" t="str">
        <f t="shared" ref="BE83" si="1253">IF(AG$4=3,AG83,"")</f>
        <v/>
      </c>
      <c r="BF83" s="50">
        <f t="shared" ref="BF83" si="1254">IF(AH$4=3,AH83,"")</f>
        <v>1</v>
      </c>
      <c r="BG83" s="50" t="str">
        <f t="shared" ref="BG83" si="1255">IF(AI$4=3,AI83,"")</f>
        <v/>
      </c>
      <c r="BH83" s="50" t="str">
        <f t="shared" ref="BH83" si="1256">IF(AJ$4=3,AJ83,"")</f>
        <v/>
      </c>
      <c r="BI83" s="50" t="str">
        <f t="shared" ref="BI83" si="1257">IF(AK$4=3,AK83,"")</f>
        <v/>
      </c>
      <c r="BJ83" s="50" t="str">
        <f t="shared" ref="BJ83" si="1258">IF(AL$4=3,AL83,"")</f>
        <v/>
      </c>
      <c r="BK83" s="50" t="str">
        <f t="shared" ref="BK83" si="1259">IF(AM$4=3,AM83,"")</f>
        <v/>
      </c>
      <c r="BL83" s="50" t="str">
        <f t="shared" ref="BL83" si="1260">IF(AN$4=3,AN83,"")</f>
        <v/>
      </c>
      <c r="BM83" s="50">
        <f t="shared" ref="BM83" si="1261">IF(AO$4=3,AO83,"")</f>
        <v>1</v>
      </c>
      <c r="BN83" s="50" t="str">
        <f t="shared" ref="BN83" si="1262">IF(AP$4=3,AP83,"")</f>
        <v/>
      </c>
      <c r="BO83" s="50">
        <f t="shared" ref="BO83" si="1263">IF(AQ$4=3,AQ83,"")</f>
        <v>2</v>
      </c>
      <c r="BP83" s="51" t="str">
        <f t="shared" ref="BP83" si="1264">IF(AR$4=3,AR83,"")</f>
        <v/>
      </c>
      <c r="BQ83" s="50">
        <f t="shared" ref="BQ83" si="1265">IF(AA$4=4,AA83,"")</f>
        <v>2</v>
      </c>
      <c r="BR83" s="50">
        <f t="shared" ref="BR83" si="1266">IF(AB$4=4,AB83,"")</f>
        <v>2</v>
      </c>
      <c r="BS83" s="50" t="str">
        <f t="shared" ref="BS83" si="1267">IF(AC$4=4,AC83,"")</f>
        <v/>
      </c>
      <c r="BT83" s="50" t="str">
        <f t="shared" ref="BT83" si="1268">IF(AD$4=4,AD83,"")</f>
        <v/>
      </c>
      <c r="BU83" s="50">
        <f t="shared" ref="BU83" si="1269">IF(AE$4=4,AE83,"")</f>
        <v>2</v>
      </c>
      <c r="BV83" s="50">
        <f t="shared" ref="BV83" si="1270">IF(AF$4=4,AF83,"")</f>
        <v>2</v>
      </c>
      <c r="BW83" s="50" t="str">
        <f t="shared" ref="BW83" si="1271">IF(AG$4=4,AG83,"")</f>
        <v/>
      </c>
      <c r="BX83" s="50" t="str">
        <f t="shared" ref="BX83" si="1272">IF(AH$4=4,AH83,"")</f>
        <v/>
      </c>
      <c r="BY83" s="50">
        <f t="shared" ref="BY83" si="1273">IF(AI$4=4,AI83,"")</f>
        <v>1</v>
      </c>
      <c r="BZ83" s="50">
        <f t="shared" ref="BZ83" si="1274">IF(AJ$4=4,AJ83,"")</f>
        <v>1</v>
      </c>
      <c r="CA83" s="50" t="str">
        <f t="shared" ref="CA83" si="1275">IF(AK$4=4,AK83,"")</f>
        <v/>
      </c>
      <c r="CB83" s="50">
        <f t="shared" ref="CB83" si="1276">IF(AL$4=4,AL83,"")</f>
        <v>2</v>
      </c>
      <c r="CC83" s="50">
        <f t="shared" ref="CC83" si="1277">IF(AM$4=4,AM83,"")</f>
        <v>2</v>
      </c>
      <c r="CD83" s="50">
        <f t="shared" ref="CD83" si="1278">IF(AN$4=4,AN83,"")</f>
        <v>5</v>
      </c>
      <c r="CE83" s="50" t="str">
        <f t="shared" ref="CE83" si="1279">IF(AO$4=4,AO83,"")</f>
        <v/>
      </c>
      <c r="CF83" s="50" t="str">
        <f t="shared" ref="CF83" si="1280">IF(AP$4=4,AP83,"")</f>
        <v/>
      </c>
      <c r="CG83" s="50" t="str">
        <f t="shared" ref="CG83" si="1281">IF(AQ$4=4,AQ83,"")</f>
        <v/>
      </c>
      <c r="CH83" s="50">
        <f t="shared" ref="CH83" si="1282">IF(AR$4=4,AR83,"")</f>
        <v>2</v>
      </c>
      <c r="CI83" s="59" t="str">
        <f t="shared" ref="CI83" si="1283">IF(AA$4=5,AA83,"")</f>
        <v/>
      </c>
      <c r="CJ83" s="50" t="str">
        <f t="shared" ref="CJ83" si="1284">IF(AB$4=5,AB83,"")</f>
        <v/>
      </c>
      <c r="CK83" s="50" t="str">
        <f t="shared" ref="CK83" si="1285">IF(AC$4=5,AC83,"")</f>
        <v/>
      </c>
      <c r="CL83" s="50">
        <f t="shared" ref="CL83" si="1286">IF(AD$4=5,AD83,"")</f>
        <v>1</v>
      </c>
      <c r="CM83" s="50" t="str">
        <f t="shared" ref="CM83" si="1287">IF(AE$4=5,AE83,"")</f>
        <v/>
      </c>
      <c r="CN83" s="50" t="str">
        <f t="shared" ref="CN83" si="1288">IF(AF$4=5,AF83,"")</f>
        <v/>
      </c>
      <c r="CO83" s="50">
        <f t="shared" ref="CO83" si="1289">IF(AG$4=5,AG83,"")</f>
        <v>1</v>
      </c>
      <c r="CP83" s="50" t="str">
        <f t="shared" ref="CP83" si="1290">IF(AH$4=5,AH83,"")</f>
        <v/>
      </c>
      <c r="CQ83" s="50" t="str">
        <f t="shared" ref="CQ83" si="1291">IF(AI$4=5,AI83,"")</f>
        <v/>
      </c>
      <c r="CR83" s="50" t="str">
        <f t="shared" ref="CR83" si="1292">IF(AJ$4=5,AJ83,"")</f>
        <v/>
      </c>
      <c r="CS83" s="50">
        <f t="shared" ref="CS83" si="1293">IF(AK$4=5,AK83,"")</f>
        <v>0</v>
      </c>
      <c r="CT83" s="50" t="str">
        <f t="shared" ref="CT83" si="1294">IF(AL$4=5,AL83,"")</f>
        <v/>
      </c>
      <c r="CU83" s="50" t="str">
        <f t="shared" ref="CU83" si="1295">IF(AM$4=5,AM83,"")</f>
        <v/>
      </c>
      <c r="CV83" s="50" t="str">
        <f t="shared" ref="CV83" si="1296">IF(AN$4=5,AN83,"")</f>
        <v/>
      </c>
      <c r="CW83" s="50" t="str">
        <f t="shared" ref="CW83" si="1297">IF(AO$4=5,AO83,"")</f>
        <v/>
      </c>
      <c r="CX83" s="50">
        <f t="shared" ref="CX83" si="1298">IF(AP$4=5,AP83,"")</f>
        <v>3</v>
      </c>
      <c r="CY83" s="50" t="str">
        <f t="shared" ref="CY83" si="1299">IF(AQ$4=5,AQ83,"")</f>
        <v/>
      </c>
      <c r="CZ83" s="50" t="str">
        <f t="shared" ref="CZ83" si="1300">IF(AR$4=5,AR83,"")</f>
        <v/>
      </c>
      <c r="DA83" s="75">
        <f t="shared" ref="DA83" si="1301">SUM(AY83:BP83)</f>
        <v>5</v>
      </c>
      <c r="DB83" s="76">
        <f t="shared" ref="DB83" si="1302">SUM(BQ83:CH83)</f>
        <v>21</v>
      </c>
      <c r="DC83" s="77">
        <f t="shared" ref="DC83" si="1303">SUM(CI83:CZ83)</f>
        <v>5</v>
      </c>
      <c r="DD83" s="78"/>
    </row>
    <row r="84" spans="1:108" ht="12.75" customHeight="1">
      <c r="A84" s="14"/>
      <c r="B84" s="80"/>
      <c r="C84" s="80"/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2"/>
      <c r="Q84" s="82"/>
      <c r="R84" s="82"/>
      <c r="S84" s="82"/>
      <c r="T84" s="82"/>
      <c r="U84" s="82"/>
      <c r="V84" s="82"/>
      <c r="W84" s="82"/>
      <c r="X84" s="194">
        <f>SUM(Y79:Y83)-MAX(Y79:Y83)</f>
        <v>378</v>
      </c>
      <c r="Y84" s="195"/>
      <c r="Z84" s="101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200">
        <f>SUM(AS79:AS83)</f>
        <v>0</v>
      </c>
      <c r="AT84" s="202">
        <f t="shared" ref="AT84" si="1304">SUM(AT79:AT83)</f>
        <v>3</v>
      </c>
      <c r="AU84" s="202">
        <f t="shared" ref="AU84" si="1305">SUM(AU79:AU83)</f>
        <v>15</v>
      </c>
      <c r="AV84" s="202">
        <f t="shared" ref="AV84" si="1306">SUM(AV79:AV83)</f>
        <v>34</v>
      </c>
      <c r="AW84" s="202">
        <f t="shared" ref="AW84" si="1307">SUM(AW79:AW83)</f>
        <v>27</v>
      </c>
      <c r="AX84" s="206">
        <f t="shared" ref="AX84" si="1308">SUM(AX79:AX83)</f>
        <v>11</v>
      </c>
      <c r="AY84" s="50">
        <f t="shared" ref="AY84" si="1309">SUM(AY79:AY83)</f>
        <v>0</v>
      </c>
      <c r="AZ84" s="50">
        <f t="shared" ref="AZ84" si="1310">SUM(AZ79:AZ83)</f>
        <v>0</v>
      </c>
      <c r="BA84" s="50">
        <f t="shared" ref="BA84" si="1311">SUM(BA79:BA83)</f>
        <v>9</v>
      </c>
      <c r="BB84" s="50">
        <f t="shared" ref="BB84" si="1312">SUM(BB79:BB83)</f>
        <v>0</v>
      </c>
      <c r="BC84" s="50">
        <f t="shared" ref="BC84" si="1313">SUM(BC79:BC83)</f>
        <v>0</v>
      </c>
      <c r="BD84" s="50">
        <f t="shared" ref="BD84" si="1314">SUM(BD79:BD83)</f>
        <v>0</v>
      </c>
      <c r="BE84" s="50">
        <f t="shared" ref="BE84" si="1315">SUM(BE79:BE83)</f>
        <v>0</v>
      </c>
      <c r="BF84" s="50">
        <f t="shared" ref="BF84" si="1316">SUM(BF79:BF83)</f>
        <v>4</v>
      </c>
      <c r="BG84" s="50">
        <f t="shared" ref="BG84" si="1317">SUM(BG79:BG83)</f>
        <v>0</v>
      </c>
      <c r="BH84" s="50">
        <f t="shared" ref="BH84" si="1318">SUM(BH79:BH83)</f>
        <v>0</v>
      </c>
      <c r="BI84" s="50">
        <f t="shared" ref="BI84" si="1319">SUM(BI79:BI83)</f>
        <v>0</v>
      </c>
      <c r="BJ84" s="50">
        <f t="shared" ref="BJ84" si="1320">SUM(BJ79:BJ83)</f>
        <v>0</v>
      </c>
      <c r="BK84" s="50">
        <f t="shared" ref="BK84" si="1321">SUM(BK79:BK83)</f>
        <v>0</v>
      </c>
      <c r="BL84" s="50">
        <f t="shared" ref="BL84" si="1322">SUM(BL79:BL83)</f>
        <v>0</v>
      </c>
      <c r="BM84" s="50">
        <f t="shared" ref="BM84" si="1323">SUM(BM79:BM83)</f>
        <v>6</v>
      </c>
      <c r="BN84" s="50">
        <f t="shared" ref="BN84" si="1324">SUM(BN79:BN83)</f>
        <v>0</v>
      </c>
      <c r="BO84" s="50">
        <f t="shared" ref="BO84" si="1325">SUM(BO79:BO83)</f>
        <v>7</v>
      </c>
      <c r="BP84" s="51">
        <f t="shared" ref="BP84" si="1326">SUM(BP79:BP83)</f>
        <v>0</v>
      </c>
      <c r="BQ84" s="50">
        <f t="shared" ref="BQ84" si="1327">SUM(BQ79:BQ83)</f>
        <v>3</v>
      </c>
      <c r="BR84" s="50">
        <f t="shared" ref="BR84" si="1328">SUM(BR79:BR83)</f>
        <v>5</v>
      </c>
      <c r="BS84" s="50">
        <f t="shared" ref="BS84" si="1329">SUM(BS79:BS83)</f>
        <v>0</v>
      </c>
      <c r="BT84" s="50">
        <f t="shared" ref="BT84" si="1330">SUM(BT79:BT83)</f>
        <v>0</v>
      </c>
      <c r="BU84" s="50">
        <f t="shared" ref="BU84" si="1331">SUM(BU79:BU83)</f>
        <v>9</v>
      </c>
      <c r="BV84" s="50">
        <f t="shared" ref="BV84" si="1332">SUM(BV79:BV83)</f>
        <v>9</v>
      </c>
      <c r="BW84" s="50">
        <f t="shared" ref="BW84" si="1333">SUM(BW79:BW83)</f>
        <v>0</v>
      </c>
      <c r="BX84" s="50">
        <f t="shared" ref="BX84" si="1334">SUM(BX79:BX83)</f>
        <v>0</v>
      </c>
      <c r="BY84" s="50">
        <f t="shared" ref="BY84" si="1335">SUM(BY79:BY83)</f>
        <v>6</v>
      </c>
      <c r="BZ84" s="50">
        <f t="shared" ref="BZ84" si="1336">SUM(BZ79:BZ83)</f>
        <v>7</v>
      </c>
      <c r="CA84" s="50">
        <f t="shared" ref="CA84" si="1337">SUM(CA79:CA83)</f>
        <v>0</v>
      </c>
      <c r="CB84" s="50">
        <f t="shared" ref="CB84" si="1338">SUM(CB79:CB83)</f>
        <v>13</v>
      </c>
      <c r="CC84" s="50">
        <f t="shared" ref="CC84" si="1339">SUM(CC79:CC83)</f>
        <v>8</v>
      </c>
      <c r="CD84" s="50">
        <f t="shared" ref="CD84" si="1340">SUM(CD79:CD83)</f>
        <v>9</v>
      </c>
      <c r="CE84" s="50">
        <f t="shared" ref="CE84" si="1341">SUM(CE79:CE83)</f>
        <v>0</v>
      </c>
      <c r="CF84" s="50">
        <f t="shared" ref="CF84" si="1342">SUM(CF79:CF83)</f>
        <v>0</v>
      </c>
      <c r="CG84" s="50">
        <f t="shared" ref="CG84" si="1343">SUM(CG79:CG83)</f>
        <v>0</v>
      </c>
      <c r="CH84" s="50">
        <f t="shared" ref="CH84" si="1344">SUM(CH79:CH83)</f>
        <v>8</v>
      </c>
      <c r="CI84" s="59">
        <f t="shared" ref="CI84" si="1345">SUM(CI79:CI83)</f>
        <v>0</v>
      </c>
      <c r="CJ84" s="50">
        <f t="shared" ref="CJ84" si="1346">SUM(CJ79:CJ83)</f>
        <v>0</v>
      </c>
      <c r="CK84" s="50">
        <f t="shared" ref="CK84" si="1347">SUM(CK79:CK83)</f>
        <v>0</v>
      </c>
      <c r="CL84" s="50">
        <f t="shared" ref="CL84" si="1348">SUM(CL79:CL83)</f>
        <v>2</v>
      </c>
      <c r="CM84" s="50">
        <f t="shared" ref="CM84" si="1349">SUM(CM79:CM83)</f>
        <v>0</v>
      </c>
      <c r="CN84" s="50">
        <f t="shared" ref="CN84" si="1350">SUM(CN79:CN83)</f>
        <v>0</v>
      </c>
      <c r="CO84" s="50">
        <f t="shared" ref="CO84" si="1351">SUM(CO79:CO83)</f>
        <v>8</v>
      </c>
      <c r="CP84" s="50">
        <f t="shared" ref="CP84" si="1352">SUM(CP79:CP83)</f>
        <v>0</v>
      </c>
      <c r="CQ84" s="50">
        <f t="shared" ref="CQ84" si="1353">SUM(CQ79:CQ83)</f>
        <v>0</v>
      </c>
      <c r="CR84" s="50">
        <f t="shared" ref="CR84" si="1354">SUM(CR79:CR83)</f>
        <v>0</v>
      </c>
      <c r="CS84" s="50">
        <f t="shared" ref="CS84" si="1355">SUM(CS79:CS83)</f>
        <v>5</v>
      </c>
      <c r="CT84" s="50">
        <f t="shared" ref="CT84" si="1356">SUM(CT79:CT83)</f>
        <v>0</v>
      </c>
      <c r="CU84" s="50">
        <f t="shared" ref="CU84" si="1357">SUM(CU79:CU83)</f>
        <v>0</v>
      </c>
      <c r="CV84" s="50">
        <f t="shared" ref="CV84" si="1358">SUM(CV79:CV83)</f>
        <v>0</v>
      </c>
      <c r="CW84" s="50">
        <f t="shared" ref="CW84" si="1359">SUM(CW79:CW83)</f>
        <v>0</v>
      </c>
      <c r="CX84" s="50">
        <f t="shared" ref="CX84" si="1360">SUM(CX79:CX83)</f>
        <v>9</v>
      </c>
      <c r="CY84" s="50">
        <f t="shared" ref="CY84" si="1361">SUM(CY79:CY83)</f>
        <v>0</v>
      </c>
      <c r="CZ84" s="50">
        <f t="shared" ref="CZ84" si="1362">SUM(CZ79:CZ83)</f>
        <v>0</v>
      </c>
      <c r="DA84" s="208">
        <f t="shared" ref="DA84" si="1363">SUM(DA79:DA83)</f>
        <v>26</v>
      </c>
      <c r="DB84" s="188">
        <f t="shared" ref="DB84" si="1364">SUM(DB79:DB83)</f>
        <v>77</v>
      </c>
      <c r="DC84" s="190">
        <f t="shared" ref="DC84" si="1365">SUM(DC79:DC83)</f>
        <v>24</v>
      </c>
      <c r="DD84" s="27"/>
    </row>
    <row r="85" spans="1:108" ht="12.75" customHeight="1" thickBot="1">
      <c r="A85" s="14"/>
      <c r="B85" s="80"/>
      <c r="C85" s="80"/>
      <c r="D85" s="80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2"/>
      <c r="Q85" s="82"/>
      <c r="R85" s="82"/>
      <c r="S85" s="82"/>
      <c r="T85" s="82"/>
      <c r="U85" s="82"/>
      <c r="V85" s="82"/>
      <c r="W85" s="82"/>
      <c r="X85" s="196"/>
      <c r="Y85" s="197"/>
      <c r="Z85" s="101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201"/>
      <c r="AT85" s="203"/>
      <c r="AU85" s="203"/>
      <c r="AV85" s="203"/>
      <c r="AW85" s="203"/>
      <c r="AX85" s="207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1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9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209"/>
      <c r="DB85" s="189"/>
      <c r="DC85" s="191"/>
      <c r="DD85" s="27"/>
    </row>
    <row r="86" spans="1:108" ht="13.5" customHeight="1" thickBot="1">
      <c r="A86" s="14"/>
      <c r="B86" s="80"/>
      <c r="C86" s="80"/>
      <c r="D86" s="80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2"/>
      <c r="Q86" s="82"/>
      <c r="R86" s="82"/>
      <c r="S86" s="82"/>
      <c r="T86" s="82"/>
      <c r="U86" s="82"/>
      <c r="V86" s="82"/>
      <c r="W86" s="82"/>
      <c r="X86" s="198"/>
      <c r="Y86" s="199"/>
      <c r="Z86" s="101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22"/>
      <c r="AT86" s="23"/>
      <c r="AU86" s="23"/>
      <c r="AV86" s="23"/>
      <c r="AW86" s="23"/>
      <c r="AX86" s="23"/>
      <c r="AY86" s="24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6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4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6"/>
      <c r="DA86" s="23"/>
      <c r="DB86" s="23"/>
      <c r="DC86" s="23"/>
      <c r="DD86" s="27"/>
    </row>
    <row r="87" spans="1:108">
      <c r="A87" s="28"/>
      <c r="B87" s="83"/>
      <c r="C87" s="99" t="str">
        <f>C77</f>
        <v>ELKHART LAKE - G.</v>
      </c>
      <c r="D87" s="99" t="str">
        <f>C77</f>
        <v>ELKHART LAKE - G.</v>
      </c>
      <c r="E87" s="98">
        <f>SUM(E79:E83)-MAX(E79:E83)</f>
        <v>17</v>
      </c>
      <c r="F87" s="98">
        <f t="shared" ref="F87:Y87" si="1366">SUM(F79:F83)-MAX(F79:F83)</f>
        <v>19</v>
      </c>
      <c r="G87" s="98">
        <f t="shared" si="1366"/>
        <v>18</v>
      </c>
      <c r="H87" s="98">
        <f t="shared" si="1366"/>
        <v>21</v>
      </c>
      <c r="I87" s="98">
        <f t="shared" si="1366"/>
        <v>23</v>
      </c>
      <c r="J87" s="98">
        <f t="shared" si="1366"/>
        <v>22</v>
      </c>
      <c r="K87" s="98">
        <f t="shared" si="1366"/>
        <v>23</v>
      </c>
      <c r="L87" s="98">
        <f t="shared" si="1366"/>
        <v>14</v>
      </c>
      <c r="M87" s="98">
        <f t="shared" si="1366"/>
        <v>20</v>
      </c>
      <c r="N87" s="98">
        <f t="shared" si="1366"/>
        <v>184</v>
      </c>
      <c r="O87" s="98">
        <f t="shared" si="1366"/>
        <v>20</v>
      </c>
      <c r="P87" s="98">
        <f t="shared" si="1366"/>
        <v>23</v>
      </c>
      <c r="Q87" s="98">
        <f t="shared" si="1366"/>
        <v>22</v>
      </c>
      <c r="R87" s="98">
        <f t="shared" si="1366"/>
        <v>20</v>
      </c>
      <c r="S87" s="98">
        <f t="shared" si="1366"/>
        <v>20</v>
      </c>
      <c r="T87" s="98">
        <f t="shared" si="1366"/>
        <v>15</v>
      </c>
      <c r="U87" s="98">
        <f t="shared" si="1366"/>
        <v>26</v>
      </c>
      <c r="V87" s="98">
        <f t="shared" si="1366"/>
        <v>16</v>
      </c>
      <c r="W87" s="98">
        <f t="shared" si="1366"/>
        <v>22</v>
      </c>
      <c r="X87" s="98">
        <f t="shared" si="1366"/>
        <v>194</v>
      </c>
      <c r="Y87" s="98">
        <f t="shared" si="1366"/>
        <v>378</v>
      </c>
      <c r="Z87" s="104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22"/>
      <c r="AT87" s="23"/>
      <c r="AU87" s="23"/>
      <c r="AV87" s="23"/>
      <c r="AW87" s="23"/>
      <c r="AX87" s="23"/>
      <c r="AY87" s="24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6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4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6"/>
      <c r="DA87" s="23"/>
      <c r="DB87" s="23"/>
      <c r="DC87" s="23"/>
      <c r="DD87" s="27"/>
    </row>
    <row r="88" spans="1:108">
      <c r="A88" s="14"/>
      <c r="B88" s="35"/>
      <c r="C88" s="36"/>
      <c r="D88" s="37" t="s">
        <v>7</v>
      </c>
      <c r="E88" s="42">
        <f t="shared" ref="E88:T88" si="1367">E$4</f>
        <v>4</v>
      </c>
      <c r="F88" s="42">
        <f t="shared" si="1367"/>
        <v>4</v>
      </c>
      <c r="G88" s="42">
        <f t="shared" si="1367"/>
        <v>3</v>
      </c>
      <c r="H88" s="42">
        <f t="shared" si="1367"/>
        <v>5</v>
      </c>
      <c r="I88" s="42">
        <f t="shared" si="1367"/>
        <v>4</v>
      </c>
      <c r="J88" s="42">
        <f t="shared" si="1367"/>
        <v>4</v>
      </c>
      <c r="K88" s="42">
        <f t="shared" si="1367"/>
        <v>5</v>
      </c>
      <c r="L88" s="42">
        <f t="shared" si="1367"/>
        <v>3</v>
      </c>
      <c r="M88" s="42">
        <f t="shared" si="1367"/>
        <v>4</v>
      </c>
      <c r="N88" s="42">
        <f t="shared" si="1367"/>
        <v>36</v>
      </c>
      <c r="O88" s="42">
        <f t="shared" si="1367"/>
        <v>4</v>
      </c>
      <c r="P88" s="42">
        <f t="shared" si="1367"/>
        <v>5</v>
      </c>
      <c r="Q88" s="42">
        <f t="shared" si="1367"/>
        <v>4</v>
      </c>
      <c r="R88" s="42">
        <f t="shared" si="1367"/>
        <v>4</v>
      </c>
      <c r="S88" s="42">
        <f t="shared" si="1367"/>
        <v>4</v>
      </c>
      <c r="T88" s="42">
        <f t="shared" si="1367"/>
        <v>3</v>
      </c>
      <c r="U88" s="42">
        <f t="shared" ref="U88:Y88" si="1368">U$4</f>
        <v>5</v>
      </c>
      <c r="V88" s="42">
        <f t="shared" si="1368"/>
        <v>3</v>
      </c>
      <c r="W88" s="42">
        <f t="shared" si="1368"/>
        <v>4</v>
      </c>
      <c r="X88" s="42">
        <f t="shared" si="1368"/>
        <v>36</v>
      </c>
      <c r="Y88" s="42">
        <f t="shared" si="1368"/>
        <v>72</v>
      </c>
      <c r="Z88" s="101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22"/>
      <c r="AT88" s="23"/>
      <c r="AU88" s="23"/>
      <c r="AV88" s="23"/>
      <c r="AW88" s="23"/>
      <c r="AX88" s="23"/>
      <c r="AY88" s="24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6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4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6"/>
      <c r="DA88" s="23"/>
      <c r="DB88" s="23"/>
      <c r="DC88" s="23"/>
      <c r="DD88" s="27"/>
    </row>
    <row r="89" spans="1:108" ht="19.5" thickBot="1">
      <c r="A89" s="14"/>
      <c r="B89" s="39" t="s">
        <v>8</v>
      </c>
      <c r="C89" s="40" t="s">
        <v>28</v>
      </c>
      <c r="D89" s="41" t="s">
        <v>9</v>
      </c>
      <c r="E89" s="42" t="str">
        <f t="shared" ref="E89:T89" si="1369">E$5</f>
        <v>349/335</v>
      </c>
      <c r="F89" s="42" t="str">
        <f t="shared" si="1369"/>
        <v>375/285</v>
      </c>
      <c r="G89" s="42" t="str">
        <f t="shared" si="1369"/>
        <v>158/142</v>
      </c>
      <c r="H89" s="42" t="str">
        <f t="shared" si="1369"/>
        <v>516/473</v>
      </c>
      <c r="I89" s="42" t="str">
        <f t="shared" si="1369"/>
        <v>362/340</v>
      </c>
      <c r="J89" s="42" t="str">
        <f t="shared" si="1369"/>
        <v>439/349</v>
      </c>
      <c r="K89" s="42" t="str">
        <f t="shared" si="1369"/>
        <v>494/475</v>
      </c>
      <c r="L89" s="42" t="str">
        <f t="shared" si="1369"/>
        <v>176/150</v>
      </c>
      <c r="M89" s="42" t="str">
        <f t="shared" si="1369"/>
        <v>432/370</v>
      </c>
      <c r="N89" s="42" t="str">
        <f t="shared" si="1369"/>
        <v>3301/2919</v>
      </c>
      <c r="O89" s="42" t="str">
        <f t="shared" si="1369"/>
        <v>335/320</v>
      </c>
      <c r="P89" s="42" t="str">
        <f t="shared" si="1369"/>
        <v>495/460</v>
      </c>
      <c r="Q89" s="42" t="str">
        <f t="shared" si="1369"/>
        <v>407/330</v>
      </c>
      <c r="R89" s="42" t="str">
        <f t="shared" si="1369"/>
        <v>335/313</v>
      </c>
      <c r="S89" s="42" t="str">
        <f t="shared" si="1369"/>
        <v>405/376</v>
      </c>
      <c r="T89" s="42" t="str">
        <f t="shared" si="1369"/>
        <v>189/135</v>
      </c>
      <c r="U89" s="42" t="str">
        <f t="shared" ref="U89:Y89" si="1370">U$5</f>
        <v>540/430</v>
      </c>
      <c r="V89" s="42" t="str">
        <f t="shared" si="1370"/>
        <v>152/130</v>
      </c>
      <c r="W89" s="42" t="str">
        <f t="shared" si="1370"/>
        <v>331/320</v>
      </c>
      <c r="X89" s="42" t="str">
        <f t="shared" si="1370"/>
        <v>3189/2814</v>
      </c>
      <c r="Y89" s="42" t="str">
        <f t="shared" si="1370"/>
        <v>6490 / 5733</v>
      </c>
      <c r="Z89" s="102">
        <f t="shared" ref="Z89" si="1371">X96</f>
        <v>346</v>
      </c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22"/>
      <c r="AT89" s="23"/>
      <c r="AU89" s="23"/>
      <c r="AV89" s="23"/>
      <c r="AW89" s="23"/>
      <c r="AX89" s="23"/>
      <c r="AY89" s="24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6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4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6"/>
      <c r="DA89" s="23"/>
      <c r="DB89" s="23"/>
      <c r="DC89" s="23"/>
      <c r="DD89" s="27"/>
    </row>
    <row r="90" spans="1:108" ht="24.95" customHeight="1" thickBot="1">
      <c r="A90" s="14"/>
      <c r="B90" s="43" t="s">
        <v>14</v>
      </c>
      <c r="C90" s="204" t="s">
        <v>15</v>
      </c>
      <c r="D90" s="205"/>
      <c r="E90" s="43">
        <v>1</v>
      </c>
      <c r="F90" s="43">
        <v>2</v>
      </c>
      <c r="G90" s="43">
        <v>3</v>
      </c>
      <c r="H90" s="43">
        <v>4</v>
      </c>
      <c r="I90" s="43">
        <v>5</v>
      </c>
      <c r="J90" s="43">
        <v>6</v>
      </c>
      <c r="K90" s="43">
        <v>7</v>
      </c>
      <c r="L90" s="43">
        <v>8</v>
      </c>
      <c r="M90" s="43">
        <v>9</v>
      </c>
      <c r="N90" s="44" t="s">
        <v>16</v>
      </c>
      <c r="O90" s="43">
        <v>10</v>
      </c>
      <c r="P90" s="43">
        <v>11</v>
      </c>
      <c r="Q90" s="43">
        <v>12</v>
      </c>
      <c r="R90" s="43">
        <v>13</v>
      </c>
      <c r="S90" s="43">
        <v>14</v>
      </c>
      <c r="T90" s="43">
        <v>15</v>
      </c>
      <c r="U90" s="43">
        <v>16</v>
      </c>
      <c r="V90" s="43">
        <v>17</v>
      </c>
      <c r="W90" s="43">
        <v>18</v>
      </c>
      <c r="X90" s="44" t="s">
        <v>17</v>
      </c>
      <c r="Y90" s="44" t="s">
        <v>18</v>
      </c>
      <c r="Z90" s="101"/>
      <c r="AA90" s="45" t="s">
        <v>4</v>
      </c>
      <c r="AB90" s="45" t="s">
        <v>4</v>
      </c>
      <c r="AC90" s="45" t="s">
        <v>4</v>
      </c>
      <c r="AD90" s="46" t="s">
        <v>4</v>
      </c>
      <c r="AE90" s="46" t="s">
        <v>4</v>
      </c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47" t="s">
        <v>19</v>
      </c>
      <c r="AT90" s="48" t="s">
        <v>20</v>
      </c>
      <c r="AU90" s="48" t="s">
        <v>7</v>
      </c>
      <c r="AV90" s="48" t="s">
        <v>21</v>
      </c>
      <c r="AW90" s="48" t="s">
        <v>22</v>
      </c>
      <c r="AX90" s="49" t="s">
        <v>23</v>
      </c>
      <c r="AY90" s="46" t="s">
        <v>4</v>
      </c>
      <c r="AZ90" s="46" t="s">
        <v>4</v>
      </c>
      <c r="BA90" s="46" t="s">
        <v>4</v>
      </c>
      <c r="BB90" s="46" t="s">
        <v>4</v>
      </c>
      <c r="BC90" s="46" t="s">
        <v>4</v>
      </c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1"/>
      <c r="BQ90" s="46" t="s">
        <v>4</v>
      </c>
      <c r="BR90" s="46" t="s">
        <v>4</v>
      </c>
      <c r="BS90" s="46" t="s">
        <v>4</v>
      </c>
      <c r="BT90" s="46" t="s">
        <v>4</v>
      </c>
      <c r="BU90" s="46" t="s">
        <v>4</v>
      </c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2" t="s">
        <v>4</v>
      </c>
      <c r="CJ90" s="46" t="s">
        <v>4</v>
      </c>
      <c r="CK90" s="46" t="s">
        <v>4</v>
      </c>
      <c r="CL90" s="46" t="s">
        <v>4</v>
      </c>
      <c r="CM90" s="46" t="s">
        <v>4</v>
      </c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47" t="s">
        <v>24</v>
      </c>
      <c r="DB90" s="48" t="s">
        <v>25</v>
      </c>
      <c r="DC90" s="49" t="s">
        <v>26</v>
      </c>
      <c r="DD90" s="27"/>
    </row>
    <row r="91" spans="1:108" ht="24.95" customHeight="1">
      <c r="A91" s="14"/>
      <c r="B91" s="110">
        <v>1</v>
      </c>
      <c r="C91" s="192" t="s">
        <v>29</v>
      </c>
      <c r="D91" s="193"/>
      <c r="E91" s="54">
        <v>5</v>
      </c>
      <c r="F91" s="54">
        <v>4</v>
      </c>
      <c r="G91" s="54">
        <v>4</v>
      </c>
      <c r="H91" s="54">
        <v>5</v>
      </c>
      <c r="I91" s="54">
        <v>4</v>
      </c>
      <c r="J91" s="54">
        <v>3</v>
      </c>
      <c r="K91" s="54">
        <v>5</v>
      </c>
      <c r="L91" s="54">
        <v>3</v>
      </c>
      <c r="M91" s="54">
        <v>5</v>
      </c>
      <c r="N91" s="55">
        <f t="shared" ref="N91:N94" si="1372">SUM(E91:M91)</f>
        <v>38</v>
      </c>
      <c r="O91" s="54">
        <v>5</v>
      </c>
      <c r="P91" s="54">
        <v>6</v>
      </c>
      <c r="Q91" s="54">
        <v>5</v>
      </c>
      <c r="R91" s="54">
        <v>3</v>
      </c>
      <c r="S91" s="54">
        <v>4</v>
      </c>
      <c r="T91" s="54">
        <v>4</v>
      </c>
      <c r="U91" s="54">
        <v>6</v>
      </c>
      <c r="V91" s="54">
        <v>4</v>
      </c>
      <c r="W91" s="54">
        <v>4</v>
      </c>
      <c r="X91" s="55">
        <f t="shared" ref="X91:X94" si="1373">SUM(O91:W91)</f>
        <v>41</v>
      </c>
      <c r="Y91" s="55">
        <f t="shared" ref="Y91:Y94" si="1374">N91+X91</f>
        <v>79</v>
      </c>
      <c r="Z91" s="101"/>
      <c r="AA91" s="7">
        <f t="shared" ref="AA91:AA94" si="1375">IF(E91="","",E91-E$4)</f>
        <v>1</v>
      </c>
      <c r="AB91" s="7">
        <f t="shared" ref="AB91:AB94" si="1376">IF(F91="","",F91-F$4)</f>
        <v>0</v>
      </c>
      <c r="AC91" s="7">
        <f t="shared" ref="AC91:AC94" si="1377">IF(G91="","",G91-G$4)</f>
        <v>1</v>
      </c>
      <c r="AD91" s="7">
        <f t="shared" ref="AD91:AD94" si="1378">IF(H91="","",H91-H$4)</f>
        <v>0</v>
      </c>
      <c r="AE91" s="7">
        <f t="shared" ref="AE91:AE94" si="1379">IF(I91="","",I91-I$4)</f>
        <v>0</v>
      </c>
      <c r="AF91" s="7">
        <f t="shared" ref="AF91:AF94" si="1380">IF(J91="","",J91-J$4)</f>
        <v>-1</v>
      </c>
      <c r="AG91" s="7">
        <f t="shared" ref="AG91:AG94" si="1381">IF(K91="","",K91-K$4)</f>
        <v>0</v>
      </c>
      <c r="AH91" s="7">
        <f t="shared" ref="AH91:AH94" si="1382">IF(L91="","",L91-L$4)</f>
        <v>0</v>
      </c>
      <c r="AI91" s="7">
        <f t="shared" ref="AI91:AI94" si="1383">IF(M91="","",M91-M$4)</f>
        <v>1</v>
      </c>
      <c r="AJ91" s="7">
        <f t="shared" ref="AJ91:AJ94" si="1384">IF(O91="","",O91-O$4)</f>
        <v>1</v>
      </c>
      <c r="AK91" s="7">
        <f t="shared" ref="AK91:AK94" si="1385">IF(P91="","",P91-P$4)</f>
        <v>1</v>
      </c>
      <c r="AL91" s="7">
        <f t="shared" ref="AL91:AL94" si="1386">IF(Q91="","",Q91-Q$4)</f>
        <v>1</v>
      </c>
      <c r="AM91" s="7">
        <f t="shared" ref="AM91:AM94" si="1387">IF(R91="","",R91-R$4)</f>
        <v>-1</v>
      </c>
      <c r="AN91" s="7">
        <f t="shared" ref="AN91:AN94" si="1388">IF(S91="","",S91-S$4)</f>
        <v>0</v>
      </c>
      <c r="AO91" s="7">
        <f t="shared" ref="AO91:AO94" si="1389">IF(T91="","",T91-T$4)</f>
        <v>1</v>
      </c>
      <c r="AP91" s="7">
        <f t="shared" ref="AP91:AP94" si="1390">IF(U91="","",U91-U$4)</f>
        <v>1</v>
      </c>
      <c r="AQ91" s="7">
        <f t="shared" ref="AQ91:AQ94" si="1391">IF(V91="","",V91-V$4)</f>
        <v>1</v>
      </c>
      <c r="AR91" s="7">
        <f t="shared" ref="AR91:AR94" si="1392">IF(W91="","",W91-W$4)</f>
        <v>0</v>
      </c>
      <c r="AS91" s="56">
        <f t="shared" ref="AS91:AS95" si="1393">COUNTIF($AA91:$AR91,"=-2")</f>
        <v>0</v>
      </c>
      <c r="AT91" s="57">
        <f t="shared" ref="AT91:AT95" si="1394">COUNTIF($AA91:$AR91,"=-1")</f>
        <v>2</v>
      </c>
      <c r="AU91" s="57">
        <f t="shared" ref="AU91:AU95" si="1395">COUNTIF($AA91:$AR91,"=0")</f>
        <v>7</v>
      </c>
      <c r="AV91" s="57">
        <f t="shared" ref="AV91:AV95" si="1396">COUNTIF($AA91:$AR91,"=1")</f>
        <v>9</v>
      </c>
      <c r="AW91" s="57">
        <f t="shared" ref="AW91:AW95" si="1397">COUNTIF($AA91:$AR91,"=2")</f>
        <v>0</v>
      </c>
      <c r="AX91" s="58">
        <f t="shared" ref="AX91:AX95" si="1398">COUNTIF($AA91:$AR91,"&gt;2")</f>
        <v>0</v>
      </c>
      <c r="AY91" s="50" t="str">
        <f t="shared" ref="AY91:AY94" si="1399">IF(AA$4=3,AA91,"")</f>
        <v/>
      </c>
      <c r="AZ91" s="50" t="str">
        <f t="shared" ref="AZ91:AZ94" si="1400">IF(AB$4=3,AB91,"")</f>
        <v/>
      </c>
      <c r="BA91" s="50">
        <f t="shared" ref="BA91:BA94" si="1401">IF(AC$4=3,AC91,"")</f>
        <v>1</v>
      </c>
      <c r="BB91" s="50" t="str">
        <f t="shared" ref="BB91:BB94" si="1402">IF(AD$4=3,AD91,"")</f>
        <v/>
      </c>
      <c r="BC91" s="50" t="str">
        <f t="shared" ref="BC91:BC94" si="1403">IF(AE$4=3,AE91,"")</f>
        <v/>
      </c>
      <c r="BD91" s="50" t="str">
        <f t="shared" ref="BD91:BD94" si="1404">IF(AF$4=3,AF91,"")</f>
        <v/>
      </c>
      <c r="BE91" s="50" t="str">
        <f t="shared" ref="BE91:BE94" si="1405">IF(AG$4=3,AG91,"")</f>
        <v/>
      </c>
      <c r="BF91" s="50">
        <f t="shared" ref="BF91:BF94" si="1406">IF(AH$4=3,AH91,"")</f>
        <v>0</v>
      </c>
      <c r="BG91" s="50" t="str">
        <f t="shared" ref="BG91:BG94" si="1407">IF(AI$4=3,AI91,"")</f>
        <v/>
      </c>
      <c r="BH91" s="50" t="str">
        <f t="shared" ref="BH91:BH94" si="1408">IF(AJ$4=3,AJ91,"")</f>
        <v/>
      </c>
      <c r="BI91" s="50" t="str">
        <f t="shared" ref="BI91:BI94" si="1409">IF(AK$4=3,AK91,"")</f>
        <v/>
      </c>
      <c r="BJ91" s="50" t="str">
        <f t="shared" ref="BJ91:BJ94" si="1410">IF(AL$4=3,AL91,"")</f>
        <v/>
      </c>
      <c r="BK91" s="50" t="str">
        <f t="shared" ref="BK91:BK94" si="1411">IF(AM$4=3,AM91,"")</f>
        <v/>
      </c>
      <c r="BL91" s="50" t="str">
        <f t="shared" ref="BL91:BL94" si="1412">IF(AN$4=3,AN91,"")</f>
        <v/>
      </c>
      <c r="BM91" s="50">
        <f t="shared" ref="BM91:BM94" si="1413">IF(AO$4=3,AO91,"")</f>
        <v>1</v>
      </c>
      <c r="BN91" s="50" t="str">
        <f t="shared" ref="BN91:BN94" si="1414">IF(AP$4=3,AP91,"")</f>
        <v/>
      </c>
      <c r="BO91" s="50">
        <f t="shared" ref="BO91:BO94" si="1415">IF(AQ$4=3,AQ91,"")</f>
        <v>1</v>
      </c>
      <c r="BP91" s="51" t="str">
        <f t="shared" ref="BP91:BP94" si="1416">IF(AR$4=3,AR91,"")</f>
        <v/>
      </c>
      <c r="BQ91" s="50">
        <f t="shared" ref="BQ91:BQ94" si="1417">IF(AA$4=4,AA91,"")</f>
        <v>1</v>
      </c>
      <c r="BR91" s="50">
        <f t="shared" ref="BR91:BR94" si="1418">IF(AB$4=4,AB91,"")</f>
        <v>0</v>
      </c>
      <c r="BS91" s="50" t="str">
        <f t="shared" ref="BS91:BS94" si="1419">IF(AC$4=4,AC91,"")</f>
        <v/>
      </c>
      <c r="BT91" s="50" t="str">
        <f t="shared" ref="BT91:BT94" si="1420">IF(AD$4=4,AD91,"")</f>
        <v/>
      </c>
      <c r="BU91" s="50">
        <f t="shared" ref="BU91:BU94" si="1421">IF(AE$4=4,AE91,"")</f>
        <v>0</v>
      </c>
      <c r="BV91" s="50">
        <f t="shared" ref="BV91:BV94" si="1422">IF(AF$4=4,AF91,"")</f>
        <v>-1</v>
      </c>
      <c r="BW91" s="50" t="str">
        <f t="shared" ref="BW91:BW94" si="1423">IF(AG$4=4,AG91,"")</f>
        <v/>
      </c>
      <c r="BX91" s="50" t="str">
        <f t="shared" ref="BX91:BX94" si="1424">IF(AH$4=4,AH91,"")</f>
        <v/>
      </c>
      <c r="BY91" s="50">
        <f t="shared" ref="BY91:BY94" si="1425">IF(AI$4=4,AI91,"")</f>
        <v>1</v>
      </c>
      <c r="BZ91" s="50">
        <f t="shared" ref="BZ91:BZ94" si="1426">IF(AJ$4=4,AJ91,"")</f>
        <v>1</v>
      </c>
      <c r="CA91" s="50" t="str">
        <f t="shared" ref="CA91:CA94" si="1427">IF(AK$4=4,AK91,"")</f>
        <v/>
      </c>
      <c r="CB91" s="50">
        <f t="shared" ref="CB91:CB94" si="1428">IF(AL$4=4,AL91,"")</f>
        <v>1</v>
      </c>
      <c r="CC91" s="50">
        <f t="shared" ref="CC91:CC94" si="1429">IF(AM$4=4,AM91,"")</f>
        <v>-1</v>
      </c>
      <c r="CD91" s="50">
        <f t="shared" ref="CD91:CD94" si="1430">IF(AN$4=4,AN91,"")</f>
        <v>0</v>
      </c>
      <c r="CE91" s="50" t="str">
        <f t="shared" ref="CE91:CE94" si="1431">IF(AO$4=4,AO91,"")</f>
        <v/>
      </c>
      <c r="CF91" s="50" t="str">
        <f t="shared" ref="CF91:CF94" si="1432">IF(AP$4=4,AP91,"")</f>
        <v/>
      </c>
      <c r="CG91" s="50" t="str">
        <f t="shared" ref="CG91:CG94" si="1433">IF(AQ$4=4,AQ91,"")</f>
        <v/>
      </c>
      <c r="CH91" s="50">
        <f t="shared" ref="CH91:CH94" si="1434">IF(AR$4=4,AR91,"")</f>
        <v>0</v>
      </c>
      <c r="CI91" s="59" t="str">
        <f t="shared" ref="CI91:CI94" si="1435">IF(AA$4=5,AA91,"")</f>
        <v/>
      </c>
      <c r="CJ91" s="50" t="str">
        <f t="shared" ref="CJ91:CJ94" si="1436">IF(AB$4=5,AB91,"")</f>
        <v/>
      </c>
      <c r="CK91" s="50" t="str">
        <f t="shared" ref="CK91:CK94" si="1437">IF(AC$4=5,AC91,"")</f>
        <v/>
      </c>
      <c r="CL91" s="50">
        <f t="shared" ref="CL91:CL94" si="1438">IF(AD$4=5,AD91,"")</f>
        <v>0</v>
      </c>
      <c r="CM91" s="50" t="str">
        <f t="shared" ref="CM91:CM94" si="1439">IF(AE$4=5,AE91,"")</f>
        <v/>
      </c>
      <c r="CN91" s="50" t="str">
        <f t="shared" ref="CN91:CN94" si="1440">IF(AF$4=5,AF91,"")</f>
        <v/>
      </c>
      <c r="CO91" s="50">
        <f t="shared" ref="CO91:CO94" si="1441">IF(AG$4=5,AG91,"")</f>
        <v>0</v>
      </c>
      <c r="CP91" s="50" t="str">
        <f t="shared" ref="CP91:CP94" si="1442">IF(AH$4=5,AH91,"")</f>
        <v/>
      </c>
      <c r="CQ91" s="50" t="str">
        <f t="shared" ref="CQ91:CQ94" si="1443">IF(AI$4=5,AI91,"")</f>
        <v/>
      </c>
      <c r="CR91" s="50" t="str">
        <f t="shared" ref="CR91:CR94" si="1444">IF(AJ$4=5,AJ91,"")</f>
        <v/>
      </c>
      <c r="CS91" s="50">
        <f t="shared" ref="CS91:CS94" si="1445">IF(AK$4=5,AK91,"")</f>
        <v>1</v>
      </c>
      <c r="CT91" s="50" t="str">
        <f t="shared" ref="CT91:CT94" si="1446">IF(AL$4=5,AL91,"")</f>
        <v/>
      </c>
      <c r="CU91" s="50" t="str">
        <f t="shared" ref="CU91:CU94" si="1447">IF(AM$4=5,AM91,"")</f>
        <v/>
      </c>
      <c r="CV91" s="50" t="str">
        <f t="shared" ref="CV91:CV94" si="1448">IF(AN$4=5,AN91,"")</f>
        <v/>
      </c>
      <c r="CW91" s="50" t="str">
        <f t="shared" ref="CW91:CW94" si="1449">IF(AO$4=5,AO91,"")</f>
        <v/>
      </c>
      <c r="CX91" s="50">
        <f t="shared" ref="CX91:CX94" si="1450">IF(AP$4=5,AP91,"")</f>
        <v>1</v>
      </c>
      <c r="CY91" s="50" t="str">
        <f t="shared" ref="CY91:CY94" si="1451">IF(AQ$4=5,AQ91,"")</f>
        <v/>
      </c>
      <c r="CZ91" s="50" t="str">
        <f t="shared" ref="CZ91:CZ94" si="1452">IF(AR$4=5,AR91,"")</f>
        <v/>
      </c>
      <c r="DA91" s="60">
        <f t="shared" ref="DA91:DA94" si="1453">SUM(AY91:BP91)</f>
        <v>3</v>
      </c>
      <c r="DB91" s="61">
        <f t="shared" ref="DB91:DB94" si="1454">SUM(BQ91:CH91)</f>
        <v>2</v>
      </c>
      <c r="DC91" s="62">
        <f t="shared" ref="DC91:DC94" si="1455">SUM(CI91:CZ91)</f>
        <v>2</v>
      </c>
      <c r="DD91" s="27"/>
    </row>
    <row r="92" spans="1:108" ht="24.95" customHeight="1">
      <c r="A92" s="14"/>
      <c r="B92" s="110">
        <v>2</v>
      </c>
      <c r="C92" s="192" t="s">
        <v>63</v>
      </c>
      <c r="D92" s="193"/>
      <c r="E92" s="54">
        <v>4</v>
      </c>
      <c r="F92" s="54">
        <v>6</v>
      </c>
      <c r="G92" s="54">
        <v>4</v>
      </c>
      <c r="H92" s="54">
        <v>5</v>
      </c>
      <c r="I92" s="54">
        <v>8</v>
      </c>
      <c r="J92" s="54">
        <v>4</v>
      </c>
      <c r="K92" s="54">
        <v>6</v>
      </c>
      <c r="L92" s="54">
        <v>3</v>
      </c>
      <c r="M92" s="54">
        <v>4</v>
      </c>
      <c r="N92" s="55">
        <f t="shared" si="1372"/>
        <v>44</v>
      </c>
      <c r="O92" s="54">
        <v>5</v>
      </c>
      <c r="P92" s="54">
        <v>5</v>
      </c>
      <c r="Q92" s="54">
        <v>4</v>
      </c>
      <c r="R92" s="54">
        <v>5</v>
      </c>
      <c r="S92" s="54">
        <v>5</v>
      </c>
      <c r="T92" s="54">
        <v>3</v>
      </c>
      <c r="U92" s="54">
        <v>6</v>
      </c>
      <c r="V92" s="54">
        <v>4</v>
      </c>
      <c r="W92" s="54">
        <v>4</v>
      </c>
      <c r="X92" s="55">
        <f t="shared" si="1373"/>
        <v>41</v>
      </c>
      <c r="Y92" s="55">
        <f t="shared" si="1374"/>
        <v>85</v>
      </c>
      <c r="Z92" s="101"/>
      <c r="AA92" s="7">
        <f t="shared" si="1375"/>
        <v>0</v>
      </c>
      <c r="AB92" s="7">
        <f t="shared" si="1376"/>
        <v>2</v>
      </c>
      <c r="AC92" s="7">
        <f t="shared" si="1377"/>
        <v>1</v>
      </c>
      <c r="AD92" s="7">
        <f t="shared" si="1378"/>
        <v>0</v>
      </c>
      <c r="AE92" s="7">
        <f t="shared" si="1379"/>
        <v>4</v>
      </c>
      <c r="AF92" s="7">
        <f t="shared" si="1380"/>
        <v>0</v>
      </c>
      <c r="AG92" s="7">
        <f t="shared" si="1381"/>
        <v>1</v>
      </c>
      <c r="AH92" s="7">
        <f t="shared" si="1382"/>
        <v>0</v>
      </c>
      <c r="AI92" s="7">
        <f t="shared" si="1383"/>
        <v>0</v>
      </c>
      <c r="AJ92" s="7">
        <f t="shared" si="1384"/>
        <v>1</v>
      </c>
      <c r="AK92" s="7">
        <f t="shared" si="1385"/>
        <v>0</v>
      </c>
      <c r="AL92" s="7">
        <f t="shared" si="1386"/>
        <v>0</v>
      </c>
      <c r="AM92" s="7">
        <f t="shared" si="1387"/>
        <v>1</v>
      </c>
      <c r="AN92" s="7">
        <f t="shared" si="1388"/>
        <v>1</v>
      </c>
      <c r="AO92" s="7">
        <f t="shared" si="1389"/>
        <v>0</v>
      </c>
      <c r="AP92" s="7">
        <f t="shared" si="1390"/>
        <v>1</v>
      </c>
      <c r="AQ92" s="7">
        <f t="shared" si="1391"/>
        <v>1</v>
      </c>
      <c r="AR92" s="7">
        <f t="shared" si="1392"/>
        <v>0</v>
      </c>
      <c r="AS92" s="63">
        <f t="shared" si="1393"/>
        <v>0</v>
      </c>
      <c r="AT92" s="64">
        <f t="shared" si="1394"/>
        <v>0</v>
      </c>
      <c r="AU92" s="64">
        <f t="shared" si="1395"/>
        <v>9</v>
      </c>
      <c r="AV92" s="64">
        <f t="shared" si="1396"/>
        <v>7</v>
      </c>
      <c r="AW92" s="64">
        <f t="shared" si="1397"/>
        <v>1</v>
      </c>
      <c r="AX92" s="65">
        <f t="shared" si="1398"/>
        <v>1</v>
      </c>
      <c r="AY92" s="50" t="str">
        <f t="shared" si="1399"/>
        <v/>
      </c>
      <c r="AZ92" s="50" t="str">
        <f t="shared" si="1400"/>
        <v/>
      </c>
      <c r="BA92" s="50">
        <f t="shared" si="1401"/>
        <v>1</v>
      </c>
      <c r="BB92" s="50" t="str">
        <f t="shared" si="1402"/>
        <v/>
      </c>
      <c r="BC92" s="50" t="str">
        <f t="shared" si="1403"/>
        <v/>
      </c>
      <c r="BD92" s="50" t="str">
        <f t="shared" si="1404"/>
        <v/>
      </c>
      <c r="BE92" s="50" t="str">
        <f t="shared" si="1405"/>
        <v/>
      </c>
      <c r="BF92" s="50">
        <f t="shared" si="1406"/>
        <v>0</v>
      </c>
      <c r="BG92" s="50" t="str">
        <f t="shared" si="1407"/>
        <v/>
      </c>
      <c r="BH92" s="50" t="str">
        <f t="shared" si="1408"/>
        <v/>
      </c>
      <c r="BI92" s="50" t="str">
        <f t="shared" si="1409"/>
        <v/>
      </c>
      <c r="BJ92" s="50" t="str">
        <f t="shared" si="1410"/>
        <v/>
      </c>
      <c r="BK92" s="50" t="str">
        <f t="shared" si="1411"/>
        <v/>
      </c>
      <c r="BL92" s="50" t="str">
        <f t="shared" si="1412"/>
        <v/>
      </c>
      <c r="BM92" s="50">
        <f t="shared" si="1413"/>
        <v>0</v>
      </c>
      <c r="BN92" s="50" t="str">
        <f t="shared" si="1414"/>
        <v/>
      </c>
      <c r="BO92" s="50">
        <f t="shared" si="1415"/>
        <v>1</v>
      </c>
      <c r="BP92" s="51" t="str">
        <f t="shared" si="1416"/>
        <v/>
      </c>
      <c r="BQ92" s="50">
        <f t="shared" si="1417"/>
        <v>0</v>
      </c>
      <c r="BR92" s="50">
        <f t="shared" si="1418"/>
        <v>2</v>
      </c>
      <c r="BS92" s="50" t="str">
        <f t="shared" si="1419"/>
        <v/>
      </c>
      <c r="BT92" s="50" t="str">
        <f t="shared" si="1420"/>
        <v/>
      </c>
      <c r="BU92" s="50">
        <f t="shared" si="1421"/>
        <v>4</v>
      </c>
      <c r="BV92" s="50">
        <f t="shared" si="1422"/>
        <v>0</v>
      </c>
      <c r="BW92" s="50" t="str">
        <f t="shared" si="1423"/>
        <v/>
      </c>
      <c r="BX92" s="50" t="str">
        <f t="shared" si="1424"/>
        <v/>
      </c>
      <c r="BY92" s="50">
        <f t="shared" si="1425"/>
        <v>0</v>
      </c>
      <c r="BZ92" s="50">
        <f t="shared" si="1426"/>
        <v>1</v>
      </c>
      <c r="CA92" s="50" t="str">
        <f t="shared" si="1427"/>
        <v/>
      </c>
      <c r="CB92" s="50">
        <f t="shared" si="1428"/>
        <v>0</v>
      </c>
      <c r="CC92" s="50">
        <f t="shared" si="1429"/>
        <v>1</v>
      </c>
      <c r="CD92" s="50">
        <f t="shared" si="1430"/>
        <v>1</v>
      </c>
      <c r="CE92" s="50" t="str">
        <f t="shared" si="1431"/>
        <v/>
      </c>
      <c r="CF92" s="50" t="str">
        <f t="shared" si="1432"/>
        <v/>
      </c>
      <c r="CG92" s="50" t="str">
        <f t="shared" si="1433"/>
        <v/>
      </c>
      <c r="CH92" s="50">
        <f t="shared" si="1434"/>
        <v>0</v>
      </c>
      <c r="CI92" s="59" t="str">
        <f t="shared" si="1435"/>
        <v/>
      </c>
      <c r="CJ92" s="50" t="str">
        <f t="shared" si="1436"/>
        <v/>
      </c>
      <c r="CK92" s="50" t="str">
        <f t="shared" si="1437"/>
        <v/>
      </c>
      <c r="CL92" s="50">
        <f t="shared" si="1438"/>
        <v>0</v>
      </c>
      <c r="CM92" s="50" t="str">
        <f t="shared" si="1439"/>
        <v/>
      </c>
      <c r="CN92" s="50" t="str">
        <f t="shared" si="1440"/>
        <v/>
      </c>
      <c r="CO92" s="50">
        <f t="shared" si="1441"/>
        <v>1</v>
      </c>
      <c r="CP92" s="50" t="str">
        <f t="shared" si="1442"/>
        <v/>
      </c>
      <c r="CQ92" s="50" t="str">
        <f t="shared" si="1443"/>
        <v/>
      </c>
      <c r="CR92" s="50" t="str">
        <f t="shared" si="1444"/>
        <v/>
      </c>
      <c r="CS92" s="50">
        <f t="shared" si="1445"/>
        <v>0</v>
      </c>
      <c r="CT92" s="50" t="str">
        <f t="shared" si="1446"/>
        <v/>
      </c>
      <c r="CU92" s="50" t="str">
        <f t="shared" si="1447"/>
        <v/>
      </c>
      <c r="CV92" s="50" t="str">
        <f t="shared" si="1448"/>
        <v/>
      </c>
      <c r="CW92" s="50" t="str">
        <f t="shared" si="1449"/>
        <v/>
      </c>
      <c r="CX92" s="50">
        <f t="shared" si="1450"/>
        <v>1</v>
      </c>
      <c r="CY92" s="50" t="str">
        <f t="shared" si="1451"/>
        <v/>
      </c>
      <c r="CZ92" s="50" t="str">
        <f t="shared" si="1452"/>
        <v/>
      </c>
      <c r="DA92" s="66">
        <f t="shared" si="1453"/>
        <v>2</v>
      </c>
      <c r="DB92" s="67">
        <f t="shared" si="1454"/>
        <v>9</v>
      </c>
      <c r="DC92" s="68">
        <f t="shared" si="1455"/>
        <v>2</v>
      </c>
      <c r="DD92" s="27"/>
    </row>
    <row r="93" spans="1:108" ht="24.95" customHeight="1">
      <c r="A93" s="14"/>
      <c r="B93" s="110">
        <v>3</v>
      </c>
      <c r="C93" s="192" t="s">
        <v>30</v>
      </c>
      <c r="D93" s="193"/>
      <c r="E93" s="54">
        <v>5</v>
      </c>
      <c r="F93" s="54">
        <v>4</v>
      </c>
      <c r="G93" s="54">
        <v>4</v>
      </c>
      <c r="H93" s="54">
        <v>5</v>
      </c>
      <c r="I93" s="54">
        <v>7</v>
      </c>
      <c r="J93" s="54">
        <v>5</v>
      </c>
      <c r="K93" s="54">
        <v>6</v>
      </c>
      <c r="L93" s="54">
        <v>5</v>
      </c>
      <c r="M93" s="54">
        <v>6</v>
      </c>
      <c r="N93" s="55">
        <f t="shared" si="1372"/>
        <v>47</v>
      </c>
      <c r="O93" s="54">
        <v>5</v>
      </c>
      <c r="P93" s="54">
        <v>5</v>
      </c>
      <c r="Q93" s="54">
        <v>4</v>
      </c>
      <c r="R93" s="54">
        <v>9</v>
      </c>
      <c r="S93" s="54">
        <v>6</v>
      </c>
      <c r="T93" s="54">
        <v>4</v>
      </c>
      <c r="U93" s="54">
        <v>6</v>
      </c>
      <c r="V93" s="54">
        <v>2</v>
      </c>
      <c r="W93" s="54">
        <v>4</v>
      </c>
      <c r="X93" s="55">
        <f t="shared" si="1373"/>
        <v>45</v>
      </c>
      <c r="Y93" s="55">
        <f t="shared" si="1374"/>
        <v>92</v>
      </c>
      <c r="Z93" s="101"/>
      <c r="AA93" s="7">
        <f t="shared" si="1375"/>
        <v>1</v>
      </c>
      <c r="AB93" s="7">
        <f t="shared" si="1376"/>
        <v>0</v>
      </c>
      <c r="AC93" s="7">
        <f t="shared" si="1377"/>
        <v>1</v>
      </c>
      <c r="AD93" s="7">
        <f t="shared" si="1378"/>
        <v>0</v>
      </c>
      <c r="AE93" s="7">
        <f t="shared" si="1379"/>
        <v>3</v>
      </c>
      <c r="AF93" s="7">
        <f t="shared" si="1380"/>
        <v>1</v>
      </c>
      <c r="AG93" s="7">
        <f t="shared" si="1381"/>
        <v>1</v>
      </c>
      <c r="AH93" s="7">
        <f t="shared" si="1382"/>
        <v>2</v>
      </c>
      <c r="AI93" s="7">
        <f t="shared" si="1383"/>
        <v>2</v>
      </c>
      <c r="AJ93" s="7">
        <f t="shared" si="1384"/>
        <v>1</v>
      </c>
      <c r="AK93" s="7">
        <f t="shared" si="1385"/>
        <v>0</v>
      </c>
      <c r="AL93" s="7">
        <f t="shared" si="1386"/>
        <v>0</v>
      </c>
      <c r="AM93" s="7">
        <f t="shared" si="1387"/>
        <v>5</v>
      </c>
      <c r="AN93" s="7">
        <f t="shared" si="1388"/>
        <v>2</v>
      </c>
      <c r="AO93" s="7">
        <f t="shared" si="1389"/>
        <v>1</v>
      </c>
      <c r="AP93" s="7">
        <f t="shared" si="1390"/>
        <v>1</v>
      </c>
      <c r="AQ93" s="7">
        <f t="shared" si="1391"/>
        <v>-1</v>
      </c>
      <c r="AR93" s="7">
        <f t="shared" si="1392"/>
        <v>0</v>
      </c>
      <c r="AS93" s="63">
        <f t="shared" si="1393"/>
        <v>0</v>
      </c>
      <c r="AT93" s="64">
        <f t="shared" si="1394"/>
        <v>1</v>
      </c>
      <c r="AU93" s="64">
        <f t="shared" si="1395"/>
        <v>5</v>
      </c>
      <c r="AV93" s="64">
        <f t="shared" si="1396"/>
        <v>7</v>
      </c>
      <c r="AW93" s="64">
        <f t="shared" si="1397"/>
        <v>3</v>
      </c>
      <c r="AX93" s="65">
        <f t="shared" si="1398"/>
        <v>2</v>
      </c>
      <c r="AY93" s="50" t="str">
        <f t="shared" si="1399"/>
        <v/>
      </c>
      <c r="AZ93" s="50" t="str">
        <f t="shared" si="1400"/>
        <v/>
      </c>
      <c r="BA93" s="50">
        <f t="shared" si="1401"/>
        <v>1</v>
      </c>
      <c r="BB93" s="50" t="str">
        <f t="shared" si="1402"/>
        <v/>
      </c>
      <c r="BC93" s="50" t="str">
        <f t="shared" si="1403"/>
        <v/>
      </c>
      <c r="BD93" s="50" t="str">
        <f t="shared" si="1404"/>
        <v/>
      </c>
      <c r="BE93" s="50" t="str">
        <f t="shared" si="1405"/>
        <v/>
      </c>
      <c r="BF93" s="50">
        <f t="shared" si="1406"/>
        <v>2</v>
      </c>
      <c r="BG93" s="50" t="str">
        <f t="shared" si="1407"/>
        <v/>
      </c>
      <c r="BH93" s="50" t="str">
        <f t="shared" si="1408"/>
        <v/>
      </c>
      <c r="BI93" s="50" t="str">
        <f t="shared" si="1409"/>
        <v/>
      </c>
      <c r="BJ93" s="50" t="str">
        <f t="shared" si="1410"/>
        <v/>
      </c>
      <c r="BK93" s="50" t="str">
        <f t="shared" si="1411"/>
        <v/>
      </c>
      <c r="BL93" s="50" t="str">
        <f t="shared" si="1412"/>
        <v/>
      </c>
      <c r="BM93" s="50">
        <f t="shared" si="1413"/>
        <v>1</v>
      </c>
      <c r="BN93" s="50" t="str">
        <f t="shared" si="1414"/>
        <v/>
      </c>
      <c r="BO93" s="50">
        <f t="shared" si="1415"/>
        <v>-1</v>
      </c>
      <c r="BP93" s="51" t="str">
        <f t="shared" si="1416"/>
        <v/>
      </c>
      <c r="BQ93" s="50">
        <f t="shared" si="1417"/>
        <v>1</v>
      </c>
      <c r="BR93" s="50">
        <f t="shared" si="1418"/>
        <v>0</v>
      </c>
      <c r="BS93" s="50" t="str">
        <f t="shared" si="1419"/>
        <v/>
      </c>
      <c r="BT93" s="50" t="str">
        <f t="shared" si="1420"/>
        <v/>
      </c>
      <c r="BU93" s="50">
        <f t="shared" si="1421"/>
        <v>3</v>
      </c>
      <c r="BV93" s="50">
        <f t="shared" si="1422"/>
        <v>1</v>
      </c>
      <c r="BW93" s="50" t="str">
        <f t="shared" si="1423"/>
        <v/>
      </c>
      <c r="BX93" s="50" t="str">
        <f t="shared" si="1424"/>
        <v/>
      </c>
      <c r="BY93" s="50">
        <f t="shared" si="1425"/>
        <v>2</v>
      </c>
      <c r="BZ93" s="50">
        <f t="shared" si="1426"/>
        <v>1</v>
      </c>
      <c r="CA93" s="50" t="str">
        <f t="shared" si="1427"/>
        <v/>
      </c>
      <c r="CB93" s="50">
        <f t="shared" si="1428"/>
        <v>0</v>
      </c>
      <c r="CC93" s="50">
        <f t="shared" si="1429"/>
        <v>5</v>
      </c>
      <c r="CD93" s="50">
        <f t="shared" si="1430"/>
        <v>2</v>
      </c>
      <c r="CE93" s="50" t="str">
        <f t="shared" si="1431"/>
        <v/>
      </c>
      <c r="CF93" s="50" t="str">
        <f t="shared" si="1432"/>
        <v/>
      </c>
      <c r="CG93" s="50" t="str">
        <f t="shared" si="1433"/>
        <v/>
      </c>
      <c r="CH93" s="50">
        <f t="shared" si="1434"/>
        <v>0</v>
      </c>
      <c r="CI93" s="59" t="str">
        <f t="shared" si="1435"/>
        <v/>
      </c>
      <c r="CJ93" s="50" t="str">
        <f t="shared" si="1436"/>
        <v/>
      </c>
      <c r="CK93" s="50" t="str">
        <f t="shared" si="1437"/>
        <v/>
      </c>
      <c r="CL93" s="50">
        <f t="shared" si="1438"/>
        <v>0</v>
      </c>
      <c r="CM93" s="50" t="str">
        <f t="shared" si="1439"/>
        <v/>
      </c>
      <c r="CN93" s="50" t="str">
        <f t="shared" si="1440"/>
        <v/>
      </c>
      <c r="CO93" s="50">
        <f t="shared" si="1441"/>
        <v>1</v>
      </c>
      <c r="CP93" s="50" t="str">
        <f t="shared" si="1442"/>
        <v/>
      </c>
      <c r="CQ93" s="50" t="str">
        <f t="shared" si="1443"/>
        <v/>
      </c>
      <c r="CR93" s="50" t="str">
        <f t="shared" si="1444"/>
        <v/>
      </c>
      <c r="CS93" s="50">
        <f t="shared" si="1445"/>
        <v>0</v>
      </c>
      <c r="CT93" s="50" t="str">
        <f t="shared" si="1446"/>
        <v/>
      </c>
      <c r="CU93" s="50" t="str">
        <f t="shared" si="1447"/>
        <v/>
      </c>
      <c r="CV93" s="50" t="str">
        <f t="shared" si="1448"/>
        <v/>
      </c>
      <c r="CW93" s="50" t="str">
        <f t="shared" si="1449"/>
        <v/>
      </c>
      <c r="CX93" s="50">
        <f t="shared" si="1450"/>
        <v>1</v>
      </c>
      <c r="CY93" s="50" t="str">
        <f t="shared" si="1451"/>
        <v/>
      </c>
      <c r="CZ93" s="50" t="str">
        <f t="shared" si="1452"/>
        <v/>
      </c>
      <c r="DA93" s="66">
        <f t="shared" si="1453"/>
        <v>3</v>
      </c>
      <c r="DB93" s="67">
        <f t="shared" si="1454"/>
        <v>15</v>
      </c>
      <c r="DC93" s="68">
        <f t="shared" si="1455"/>
        <v>2</v>
      </c>
      <c r="DD93" s="27"/>
    </row>
    <row r="94" spans="1:108" s="79" customFormat="1" ht="24.95" customHeight="1">
      <c r="A94" s="69"/>
      <c r="B94" s="111">
        <v>4</v>
      </c>
      <c r="C94" s="192" t="s">
        <v>64</v>
      </c>
      <c r="D94" s="193"/>
      <c r="E94" s="54">
        <v>5</v>
      </c>
      <c r="F94" s="54">
        <v>5</v>
      </c>
      <c r="G94" s="54">
        <v>4</v>
      </c>
      <c r="H94" s="54">
        <v>6</v>
      </c>
      <c r="I94" s="54">
        <v>6</v>
      </c>
      <c r="J94" s="54">
        <v>6</v>
      </c>
      <c r="K94" s="54">
        <v>5</v>
      </c>
      <c r="L94" s="54">
        <v>4</v>
      </c>
      <c r="M94" s="54">
        <v>6</v>
      </c>
      <c r="N94" s="55">
        <f t="shared" si="1372"/>
        <v>47</v>
      </c>
      <c r="O94" s="54">
        <v>5</v>
      </c>
      <c r="P94" s="54">
        <v>6</v>
      </c>
      <c r="Q94" s="54">
        <v>5</v>
      </c>
      <c r="R94" s="54">
        <v>4</v>
      </c>
      <c r="S94" s="54">
        <v>5</v>
      </c>
      <c r="T94" s="54">
        <v>4</v>
      </c>
      <c r="U94" s="54">
        <v>6</v>
      </c>
      <c r="V94" s="54">
        <v>4</v>
      </c>
      <c r="W94" s="54">
        <v>6</v>
      </c>
      <c r="X94" s="71">
        <f t="shared" si="1373"/>
        <v>45</v>
      </c>
      <c r="Y94" s="71">
        <f t="shared" si="1374"/>
        <v>92</v>
      </c>
      <c r="Z94" s="103"/>
      <c r="AA94" s="7">
        <f t="shared" si="1375"/>
        <v>1</v>
      </c>
      <c r="AB94" s="7">
        <f t="shared" si="1376"/>
        <v>1</v>
      </c>
      <c r="AC94" s="7">
        <f t="shared" si="1377"/>
        <v>1</v>
      </c>
      <c r="AD94" s="7">
        <f t="shared" si="1378"/>
        <v>1</v>
      </c>
      <c r="AE94" s="7">
        <f t="shared" si="1379"/>
        <v>2</v>
      </c>
      <c r="AF94" s="7">
        <f t="shared" si="1380"/>
        <v>2</v>
      </c>
      <c r="AG94" s="7">
        <f t="shared" si="1381"/>
        <v>0</v>
      </c>
      <c r="AH94" s="7">
        <f t="shared" si="1382"/>
        <v>1</v>
      </c>
      <c r="AI94" s="7">
        <f t="shared" si="1383"/>
        <v>2</v>
      </c>
      <c r="AJ94" s="7">
        <f t="shared" si="1384"/>
        <v>1</v>
      </c>
      <c r="AK94" s="7">
        <f t="shared" si="1385"/>
        <v>1</v>
      </c>
      <c r="AL94" s="7">
        <f t="shared" si="1386"/>
        <v>1</v>
      </c>
      <c r="AM94" s="7">
        <f t="shared" si="1387"/>
        <v>0</v>
      </c>
      <c r="AN94" s="7">
        <f t="shared" si="1388"/>
        <v>1</v>
      </c>
      <c r="AO94" s="7">
        <f t="shared" si="1389"/>
        <v>1</v>
      </c>
      <c r="AP94" s="7">
        <f t="shared" si="1390"/>
        <v>1</v>
      </c>
      <c r="AQ94" s="7">
        <f t="shared" si="1391"/>
        <v>1</v>
      </c>
      <c r="AR94" s="7">
        <f t="shared" si="1392"/>
        <v>2</v>
      </c>
      <c r="AS94" s="72">
        <f t="shared" si="1393"/>
        <v>0</v>
      </c>
      <c r="AT94" s="73">
        <f t="shared" si="1394"/>
        <v>0</v>
      </c>
      <c r="AU94" s="73">
        <f t="shared" si="1395"/>
        <v>2</v>
      </c>
      <c r="AV94" s="73">
        <f t="shared" si="1396"/>
        <v>12</v>
      </c>
      <c r="AW94" s="73">
        <f t="shared" si="1397"/>
        <v>4</v>
      </c>
      <c r="AX94" s="74">
        <f t="shared" si="1398"/>
        <v>0</v>
      </c>
      <c r="AY94" s="50" t="str">
        <f t="shared" si="1399"/>
        <v/>
      </c>
      <c r="AZ94" s="50" t="str">
        <f t="shared" si="1400"/>
        <v/>
      </c>
      <c r="BA94" s="50">
        <f t="shared" si="1401"/>
        <v>1</v>
      </c>
      <c r="BB94" s="50" t="str">
        <f t="shared" si="1402"/>
        <v/>
      </c>
      <c r="BC94" s="50" t="str">
        <f t="shared" si="1403"/>
        <v/>
      </c>
      <c r="BD94" s="50" t="str">
        <f t="shared" si="1404"/>
        <v/>
      </c>
      <c r="BE94" s="50" t="str">
        <f t="shared" si="1405"/>
        <v/>
      </c>
      <c r="BF94" s="50">
        <f t="shared" si="1406"/>
        <v>1</v>
      </c>
      <c r="BG94" s="50" t="str">
        <f t="shared" si="1407"/>
        <v/>
      </c>
      <c r="BH94" s="50" t="str">
        <f t="shared" si="1408"/>
        <v/>
      </c>
      <c r="BI94" s="50" t="str">
        <f t="shared" si="1409"/>
        <v/>
      </c>
      <c r="BJ94" s="50" t="str">
        <f t="shared" si="1410"/>
        <v/>
      </c>
      <c r="BK94" s="50" t="str">
        <f t="shared" si="1411"/>
        <v/>
      </c>
      <c r="BL94" s="50" t="str">
        <f t="shared" si="1412"/>
        <v/>
      </c>
      <c r="BM94" s="50">
        <f t="shared" si="1413"/>
        <v>1</v>
      </c>
      <c r="BN94" s="50" t="str">
        <f t="shared" si="1414"/>
        <v/>
      </c>
      <c r="BO94" s="50">
        <f t="shared" si="1415"/>
        <v>1</v>
      </c>
      <c r="BP94" s="51" t="str">
        <f t="shared" si="1416"/>
        <v/>
      </c>
      <c r="BQ94" s="50">
        <f t="shared" si="1417"/>
        <v>1</v>
      </c>
      <c r="BR94" s="50">
        <f t="shared" si="1418"/>
        <v>1</v>
      </c>
      <c r="BS94" s="50" t="str">
        <f t="shared" si="1419"/>
        <v/>
      </c>
      <c r="BT94" s="50" t="str">
        <f t="shared" si="1420"/>
        <v/>
      </c>
      <c r="BU94" s="50">
        <f t="shared" si="1421"/>
        <v>2</v>
      </c>
      <c r="BV94" s="50">
        <f t="shared" si="1422"/>
        <v>2</v>
      </c>
      <c r="BW94" s="50" t="str">
        <f t="shared" si="1423"/>
        <v/>
      </c>
      <c r="BX94" s="50" t="str">
        <f t="shared" si="1424"/>
        <v/>
      </c>
      <c r="BY94" s="50">
        <f t="shared" si="1425"/>
        <v>2</v>
      </c>
      <c r="BZ94" s="50">
        <f t="shared" si="1426"/>
        <v>1</v>
      </c>
      <c r="CA94" s="50" t="str">
        <f t="shared" si="1427"/>
        <v/>
      </c>
      <c r="CB94" s="50">
        <f t="shared" si="1428"/>
        <v>1</v>
      </c>
      <c r="CC94" s="50">
        <f t="shared" si="1429"/>
        <v>0</v>
      </c>
      <c r="CD94" s="50">
        <f t="shared" si="1430"/>
        <v>1</v>
      </c>
      <c r="CE94" s="50" t="str">
        <f t="shared" si="1431"/>
        <v/>
      </c>
      <c r="CF94" s="50" t="str">
        <f t="shared" si="1432"/>
        <v/>
      </c>
      <c r="CG94" s="50" t="str">
        <f t="shared" si="1433"/>
        <v/>
      </c>
      <c r="CH94" s="50">
        <f t="shared" si="1434"/>
        <v>2</v>
      </c>
      <c r="CI94" s="59" t="str">
        <f t="shared" si="1435"/>
        <v/>
      </c>
      <c r="CJ94" s="50" t="str">
        <f t="shared" si="1436"/>
        <v/>
      </c>
      <c r="CK94" s="50" t="str">
        <f t="shared" si="1437"/>
        <v/>
      </c>
      <c r="CL94" s="50">
        <f t="shared" si="1438"/>
        <v>1</v>
      </c>
      <c r="CM94" s="50" t="str">
        <f t="shared" si="1439"/>
        <v/>
      </c>
      <c r="CN94" s="50" t="str">
        <f t="shared" si="1440"/>
        <v/>
      </c>
      <c r="CO94" s="50">
        <f t="shared" si="1441"/>
        <v>0</v>
      </c>
      <c r="CP94" s="50" t="str">
        <f t="shared" si="1442"/>
        <v/>
      </c>
      <c r="CQ94" s="50" t="str">
        <f t="shared" si="1443"/>
        <v/>
      </c>
      <c r="CR94" s="50" t="str">
        <f t="shared" si="1444"/>
        <v/>
      </c>
      <c r="CS94" s="50">
        <f t="shared" si="1445"/>
        <v>1</v>
      </c>
      <c r="CT94" s="50" t="str">
        <f t="shared" si="1446"/>
        <v/>
      </c>
      <c r="CU94" s="50" t="str">
        <f t="shared" si="1447"/>
        <v/>
      </c>
      <c r="CV94" s="50" t="str">
        <f t="shared" si="1448"/>
        <v/>
      </c>
      <c r="CW94" s="50" t="str">
        <f t="shared" si="1449"/>
        <v/>
      </c>
      <c r="CX94" s="50">
        <f t="shared" si="1450"/>
        <v>1</v>
      </c>
      <c r="CY94" s="50" t="str">
        <f t="shared" si="1451"/>
        <v/>
      </c>
      <c r="CZ94" s="50" t="str">
        <f t="shared" si="1452"/>
        <v/>
      </c>
      <c r="DA94" s="75">
        <f t="shared" si="1453"/>
        <v>4</v>
      </c>
      <c r="DB94" s="76">
        <f t="shared" si="1454"/>
        <v>13</v>
      </c>
      <c r="DC94" s="77">
        <f t="shared" si="1455"/>
        <v>3</v>
      </c>
      <c r="DD94" s="78"/>
    </row>
    <row r="95" spans="1:108" s="79" customFormat="1" ht="24.95" customHeight="1" thickBot="1">
      <c r="A95" s="69"/>
      <c r="B95" s="111">
        <v>5</v>
      </c>
      <c r="C95" s="192" t="s">
        <v>65</v>
      </c>
      <c r="D95" s="193"/>
      <c r="E95" s="54">
        <v>6</v>
      </c>
      <c r="F95" s="54">
        <v>4</v>
      </c>
      <c r="G95" s="54">
        <v>4</v>
      </c>
      <c r="H95" s="54">
        <v>6</v>
      </c>
      <c r="I95" s="54">
        <v>5</v>
      </c>
      <c r="J95" s="54">
        <v>5</v>
      </c>
      <c r="K95" s="54">
        <v>6</v>
      </c>
      <c r="L95" s="54">
        <v>3</v>
      </c>
      <c r="M95" s="54">
        <v>5</v>
      </c>
      <c r="N95" s="55">
        <f t="shared" ref="N95" si="1456">SUM(E95:M95)</f>
        <v>44</v>
      </c>
      <c r="O95" s="54">
        <v>5</v>
      </c>
      <c r="P95" s="54">
        <v>6</v>
      </c>
      <c r="Q95" s="54">
        <v>5</v>
      </c>
      <c r="R95" s="54">
        <v>5</v>
      </c>
      <c r="S95" s="54">
        <v>6</v>
      </c>
      <c r="T95" s="54">
        <v>3</v>
      </c>
      <c r="U95" s="54">
        <v>9</v>
      </c>
      <c r="V95" s="54">
        <v>4</v>
      </c>
      <c r="W95" s="54">
        <v>3</v>
      </c>
      <c r="X95" s="71">
        <f t="shared" ref="X95" si="1457">SUM(O95:W95)</f>
        <v>46</v>
      </c>
      <c r="Y95" s="71">
        <f t="shared" ref="Y95" si="1458">N95+X95</f>
        <v>90</v>
      </c>
      <c r="Z95" s="103"/>
      <c r="AA95" s="7">
        <f t="shared" ref="AA95" si="1459">IF(E95="","",E95-E$4)</f>
        <v>2</v>
      </c>
      <c r="AB95" s="7">
        <f t="shared" ref="AB95" si="1460">IF(F95="","",F95-F$4)</f>
        <v>0</v>
      </c>
      <c r="AC95" s="7">
        <f t="shared" ref="AC95" si="1461">IF(G95="","",G95-G$4)</f>
        <v>1</v>
      </c>
      <c r="AD95" s="7">
        <f t="shared" ref="AD95" si="1462">IF(H95="","",H95-H$4)</f>
        <v>1</v>
      </c>
      <c r="AE95" s="7">
        <f t="shared" ref="AE95" si="1463">IF(I95="","",I95-I$4)</f>
        <v>1</v>
      </c>
      <c r="AF95" s="7">
        <f t="shared" ref="AF95" si="1464">IF(J95="","",J95-J$4)</f>
        <v>1</v>
      </c>
      <c r="AG95" s="7">
        <f t="shared" ref="AG95" si="1465">IF(K95="","",K95-K$4)</f>
        <v>1</v>
      </c>
      <c r="AH95" s="7">
        <f t="shared" ref="AH95" si="1466">IF(L95="","",L95-L$4)</f>
        <v>0</v>
      </c>
      <c r="AI95" s="7">
        <f t="shared" ref="AI95" si="1467">IF(M95="","",M95-M$4)</f>
        <v>1</v>
      </c>
      <c r="AJ95" s="7">
        <f t="shared" ref="AJ95" si="1468">IF(O95="","",O95-O$4)</f>
        <v>1</v>
      </c>
      <c r="AK95" s="7">
        <f t="shared" ref="AK95" si="1469">IF(P95="","",P95-P$4)</f>
        <v>1</v>
      </c>
      <c r="AL95" s="7">
        <f t="shared" ref="AL95" si="1470">IF(Q95="","",Q95-Q$4)</f>
        <v>1</v>
      </c>
      <c r="AM95" s="7">
        <f t="shared" ref="AM95" si="1471">IF(R95="","",R95-R$4)</f>
        <v>1</v>
      </c>
      <c r="AN95" s="7">
        <f t="shared" ref="AN95" si="1472">IF(S95="","",S95-S$4)</f>
        <v>2</v>
      </c>
      <c r="AO95" s="7">
        <f t="shared" ref="AO95" si="1473">IF(T95="","",T95-T$4)</f>
        <v>0</v>
      </c>
      <c r="AP95" s="7">
        <f t="shared" ref="AP95" si="1474">IF(U95="","",U95-U$4)</f>
        <v>4</v>
      </c>
      <c r="AQ95" s="7">
        <f t="shared" ref="AQ95" si="1475">IF(V95="","",V95-V$4)</f>
        <v>1</v>
      </c>
      <c r="AR95" s="7">
        <f t="shared" ref="AR95" si="1476">IF(W95="","",W95-W$4)</f>
        <v>-1</v>
      </c>
      <c r="AS95" s="72">
        <f t="shared" si="1393"/>
        <v>0</v>
      </c>
      <c r="AT95" s="73">
        <f t="shared" si="1394"/>
        <v>1</v>
      </c>
      <c r="AU95" s="73">
        <f t="shared" si="1395"/>
        <v>3</v>
      </c>
      <c r="AV95" s="73">
        <f t="shared" si="1396"/>
        <v>11</v>
      </c>
      <c r="AW95" s="73">
        <f t="shared" si="1397"/>
        <v>2</v>
      </c>
      <c r="AX95" s="74">
        <f t="shared" si="1398"/>
        <v>1</v>
      </c>
      <c r="AY95" s="50" t="str">
        <f t="shared" ref="AY95" si="1477">IF(AA$4=3,AA95,"")</f>
        <v/>
      </c>
      <c r="AZ95" s="50" t="str">
        <f t="shared" ref="AZ95" si="1478">IF(AB$4=3,AB95,"")</f>
        <v/>
      </c>
      <c r="BA95" s="50">
        <f t="shared" ref="BA95" si="1479">IF(AC$4=3,AC95,"")</f>
        <v>1</v>
      </c>
      <c r="BB95" s="50" t="str">
        <f t="shared" ref="BB95" si="1480">IF(AD$4=3,AD95,"")</f>
        <v/>
      </c>
      <c r="BC95" s="50" t="str">
        <f t="shared" ref="BC95" si="1481">IF(AE$4=3,AE95,"")</f>
        <v/>
      </c>
      <c r="BD95" s="50" t="str">
        <f t="shared" ref="BD95" si="1482">IF(AF$4=3,AF95,"")</f>
        <v/>
      </c>
      <c r="BE95" s="50" t="str">
        <f t="shared" ref="BE95" si="1483">IF(AG$4=3,AG95,"")</f>
        <v/>
      </c>
      <c r="BF95" s="50">
        <f t="shared" ref="BF95" si="1484">IF(AH$4=3,AH95,"")</f>
        <v>0</v>
      </c>
      <c r="BG95" s="50" t="str">
        <f t="shared" ref="BG95" si="1485">IF(AI$4=3,AI95,"")</f>
        <v/>
      </c>
      <c r="BH95" s="50" t="str">
        <f t="shared" ref="BH95" si="1486">IF(AJ$4=3,AJ95,"")</f>
        <v/>
      </c>
      <c r="BI95" s="50" t="str">
        <f t="shared" ref="BI95" si="1487">IF(AK$4=3,AK95,"")</f>
        <v/>
      </c>
      <c r="BJ95" s="50" t="str">
        <f t="shared" ref="BJ95" si="1488">IF(AL$4=3,AL95,"")</f>
        <v/>
      </c>
      <c r="BK95" s="50" t="str">
        <f t="shared" ref="BK95" si="1489">IF(AM$4=3,AM95,"")</f>
        <v/>
      </c>
      <c r="BL95" s="50" t="str">
        <f t="shared" ref="BL95" si="1490">IF(AN$4=3,AN95,"")</f>
        <v/>
      </c>
      <c r="BM95" s="50">
        <f t="shared" ref="BM95" si="1491">IF(AO$4=3,AO95,"")</f>
        <v>0</v>
      </c>
      <c r="BN95" s="50" t="str">
        <f t="shared" ref="BN95" si="1492">IF(AP$4=3,AP95,"")</f>
        <v/>
      </c>
      <c r="BO95" s="50">
        <f t="shared" ref="BO95" si="1493">IF(AQ$4=3,AQ95,"")</f>
        <v>1</v>
      </c>
      <c r="BP95" s="51" t="str">
        <f t="shared" ref="BP95" si="1494">IF(AR$4=3,AR95,"")</f>
        <v/>
      </c>
      <c r="BQ95" s="50">
        <f t="shared" ref="BQ95" si="1495">IF(AA$4=4,AA95,"")</f>
        <v>2</v>
      </c>
      <c r="BR95" s="50">
        <f t="shared" ref="BR95" si="1496">IF(AB$4=4,AB95,"")</f>
        <v>0</v>
      </c>
      <c r="BS95" s="50" t="str">
        <f t="shared" ref="BS95" si="1497">IF(AC$4=4,AC95,"")</f>
        <v/>
      </c>
      <c r="BT95" s="50" t="str">
        <f t="shared" ref="BT95" si="1498">IF(AD$4=4,AD95,"")</f>
        <v/>
      </c>
      <c r="BU95" s="50">
        <f t="shared" ref="BU95" si="1499">IF(AE$4=4,AE95,"")</f>
        <v>1</v>
      </c>
      <c r="BV95" s="50">
        <f t="shared" ref="BV95" si="1500">IF(AF$4=4,AF95,"")</f>
        <v>1</v>
      </c>
      <c r="BW95" s="50" t="str">
        <f t="shared" ref="BW95" si="1501">IF(AG$4=4,AG95,"")</f>
        <v/>
      </c>
      <c r="BX95" s="50" t="str">
        <f t="shared" ref="BX95" si="1502">IF(AH$4=4,AH95,"")</f>
        <v/>
      </c>
      <c r="BY95" s="50">
        <f t="shared" ref="BY95" si="1503">IF(AI$4=4,AI95,"")</f>
        <v>1</v>
      </c>
      <c r="BZ95" s="50">
        <f t="shared" ref="BZ95" si="1504">IF(AJ$4=4,AJ95,"")</f>
        <v>1</v>
      </c>
      <c r="CA95" s="50" t="str">
        <f t="shared" ref="CA95" si="1505">IF(AK$4=4,AK95,"")</f>
        <v/>
      </c>
      <c r="CB95" s="50">
        <f t="shared" ref="CB95" si="1506">IF(AL$4=4,AL95,"")</f>
        <v>1</v>
      </c>
      <c r="CC95" s="50">
        <f t="shared" ref="CC95" si="1507">IF(AM$4=4,AM95,"")</f>
        <v>1</v>
      </c>
      <c r="CD95" s="50">
        <f t="shared" ref="CD95" si="1508">IF(AN$4=4,AN95,"")</f>
        <v>2</v>
      </c>
      <c r="CE95" s="50" t="str">
        <f t="shared" ref="CE95" si="1509">IF(AO$4=4,AO95,"")</f>
        <v/>
      </c>
      <c r="CF95" s="50" t="str">
        <f t="shared" ref="CF95" si="1510">IF(AP$4=4,AP95,"")</f>
        <v/>
      </c>
      <c r="CG95" s="50" t="str">
        <f t="shared" ref="CG95" si="1511">IF(AQ$4=4,AQ95,"")</f>
        <v/>
      </c>
      <c r="CH95" s="50">
        <f t="shared" ref="CH95" si="1512">IF(AR$4=4,AR95,"")</f>
        <v>-1</v>
      </c>
      <c r="CI95" s="59" t="str">
        <f t="shared" ref="CI95" si="1513">IF(AA$4=5,AA95,"")</f>
        <v/>
      </c>
      <c r="CJ95" s="50" t="str">
        <f t="shared" ref="CJ95" si="1514">IF(AB$4=5,AB95,"")</f>
        <v/>
      </c>
      <c r="CK95" s="50" t="str">
        <f t="shared" ref="CK95" si="1515">IF(AC$4=5,AC95,"")</f>
        <v/>
      </c>
      <c r="CL95" s="50">
        <f t="shared" ref="CL95" si="1516">IF(AD$4=5,AD95,"")</f>
        <v>1</v>
      </c>
      <c r="CM95" s="50" t="str">
        <f t="shared" ref="CM95" si="1517">IF(AE$4=5,AE95,"")</f>
        <v/>
      </c>
      <c r="CN95" s="50" t="str">
        <f t="shared" ref="CN95" si="1518">IF(AF$4=5,AF95,"")</f>
        <v/>
      </c>
      <c r="CO95" s="50">
        <f t="shared" ref="CO95" si="1519">IF(AG$4=5,AG95,"")</f>
        <v>1</v>
      </c>
      <c r="CP95" s="50" t="str">
        <f t="shared" ref="CP95" si="1520">IF(AH$4=5,AH95,"")</f>
        <v/>
      </c>
      <c r="CQ95" s="50" t="str">
        <f t="shared" ref="CQ95" si="1521">IF(AI$4=5,AI95,"")</f>
        <v/>
      </c>
      <c r="CR95" s="50" t="str">
        <f t="shared" ref="CR95" si="1522">IF(AJ$4=5,AJ95,"")</f>
        <v/>
      </c>
      <c r="CS95" s="50">
        <f t="shared" ref="CS95" si="1523">IF(AK$4=5,AK95,"")</f>
        <v>1</v>
      </c>
      <c r="CT95" s="50" t="str">
        <f t="shared" ref="CT95" si="1524">IF(AL$4=5,AL95,"")</f>
        <v/>
      </c>
      <c r="CU95" s="50" t="str">
        <f t="shared" ref="CU95" si="1525">IF(AM$4=5,AM95,"")</f>
        <v/>
      </c>
      <c r="CV95" s="50" t="str">
        <f t="shared" ref="CV95" si="1526">IF(AN$4=5,AN95,"")</f>
        <v/>
      </c>
      <c r="CW95" s="50" t="str">
        <f t="shared" ref="CW95" si="1527">IF(AO$4=5,AO95,"")</f>
        <v/>
      </c>
      <c r="CX95" s="50">
        <f t="shared" ref="CX95" si="1528">IF(AP$4=5,AP95,"")</f>
        <v>4</v>
      </c>
      <c r="CY95" s="50" t="str">
        <f t="shared" ref="CY95" si="1529">IF(AQ$4=5,AQ95,"")</f>
        <v/>
      </c>
      <c r="CZ95" s="50" t="str">
        <f t="shared" ref="CZ95" si="1530">IF(AR$4=5,AR95,"")</f>
        <v/>
      </c>
      <c r="DA95" s="75">
        <f t="shared" ref="DA95" si="1531">SUM(AY95:BP95)</f>
        <v>2</v>
      </c>
      <c r="DB95" s="76">
        <f t="shared" ref="DB95" si="1532">SUM(BQ95:CH95)</f>
        <v>9</v>
      </c>
      <c r="DC95" s="77">
        <f t="shared" ref="DC95" si="1533">SUM(CI95:CZ95)</f>
        <v>7</v>
      </c>
      <c r="DD95" s="78"/>
    </row>
    <row r="96" spans="1:108" ht="12.75" customHeight="1">
      <c r="A96" s="14"/>
      <c r="B96" s="80"/>
      <c r="C96" s="80"/>
      <c r="D96" s="80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2"/>
      <c r="Q96" s="82"/>
      <c r="R96" s="82"/>
      <c r="S96" s="82"/>
      <c r="T96" s="82"/>
      <c r="U96" s="82"/>
      <c r="V96" s="82"/>
      <c r="W96" s="82"/>
      <c r="X96" s="194">
        <f>SUM(Y91:Y95)-MAX(Y91:Y95)</f>
        <v>346</v>
      </c>
      <c r="Y96" s="195"/>
      <c r="Z96" s="101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200">
        <f>SUM(AS91:AS95)</f>
        <v>0</v>
      </c>
      <c r="AT96" s="202">
        <f t="shared" ref="AT96" si="1534">SUM(AT91:AT95)</f>
        <v>4</v>
      </c>
      <c r="AU96" s="202">
        <f t="shared" ref="AU96" si="1535">SUM(AU91:AU95)</f>
        <v>26</v>
      </c>
      <c r="AV96" s="202">
        <f t="shared" ref="AV96" si="1536">SUM(AV91:AV95)</f>
        <v>46</v>
      </c>
      <c r="AW96" s="202">
        <f t="shared" ref="AW96" si="1537">SUM(AW91:AW95)</f>
        <v>10</v>
      </c>
      <c r="AX96" s="206">
        <f t="shared" ref="AX96" si="1538">SUM(AX91:AX95)</f>
        <v>4</v>
      </c>
      <c r="AY96" s="50">
        <f t="shared" ref="AY96" si="1539">SUM(AY91:AY95)</f>
        <v>0</v>
      </c>
      <c r="AZ96" s="50">
        <f t="shared" ref="AZ96" si="1540">SUM(AZ91:AZ95)</f>
        <v>0</v>
      </c>
      <c r="BA96" s="50">
        <f t="shared" ref="BA96" si="1541">SUM(BA91:BA95)</f>
        <v>5</v>
      </c>
      <c r="BB96" s="50">
        <f t="shared" ref="BB96" si="1542">SUM(BB91:BB95)</f>
        <v>0</v>
      </c>
      <c r="BC96" s="50">
        <f t="shared" ref="BC96" si="1543">SUM(BC91:BC95)</f>
        <v>0</v>
      </c>
      <c r="BD96" s="50">
        <f t="shared" ref="BD96" si="1544">SUM(BD91:BD95)</f>
        <v>0</v>
      </c>
      <c r="BE96" s="50">
        <f t="shared" ref="BE96" si="1545">SUM(BE91:BE95)</f>
        <v>0</v>
      </c>
      <c r="BF96" s="50">
        <f t="shared" ref="BF96" si="1546">SUM(BF91:BF95)</f>
        <v>3</v>
      </c>
      <c r="BG96" s="50">
        <f t="shared" ref="BG96" si="1547">SUM(BG91:BG95)</f>
        <v>0</v>
      </c>
      <c r="BH96" s="50">
        <f t="shared" ref="BH96" si="1548">SUM(BH91:BH95)</f>
        <v>0</v>
      </c>
      <c r="BI96" s="50">
        <f t="shared" ref="BI96" si="1549">SUM(BI91:BI95)</f>
        <v>0</v>
      </c>
      <c r="BJ96" s="50">
        <f t="shared" ref="BJ96" si="1550">SUM(BJ91:BJ95)</f>
        <v>0</v>
      </c>
      <c r="BK96" s="50">
        <f t="shared" ref="BK96" si="1551">SUM(BK91:BK95)</f>
        <v>0</v>
      </c>
      <c r="BL96" s="50">
        <f t="shared" ref="BL96" si="1552">SUM(BL91:BL95)</f>
        <v>0</v>
      </c>
      <c r="BM96" s="50">
        <f t="shared" ref="BM96" si="1553">SUM(BM91:BM95)</f>
        <v>3</v>
      </c>
      <c r="BN96" s="50">
        <f t="shared" ref="BN96" si="1554">SUM(BN91:BN95)</f>
        <v>0</v>
      </c>
      <c r="BO96" s="50">
        <f t="shared" ref="BO96" si="1555">SUM(BO91:BO95)</f>
        <v>3</v>
      </c>
      <c r="BP96" s="51">
        <f t="shared" ref="BP96" si="1556">SUM(BP91:BP95)</f>
        <v>0</v>
      </c>
      <c r="BQ96" s="50">
        <f t="shared" ref="BQ96" si="1557">SUM(BQ91:BQ95)</f>
        <v>5</v>
      </c>
      <c r="BR96" s="50">
        <f t="shared" ref="BR96" si="1558">SUM(BR91:BR95)</f>
        <v>3</v>
      </c>
      <c r="BS96" s="50">
        <f t="shared" ref="BS96" si="1559">SUM(BS91:BS95)</f>
        <v>0</v>
      </c>
      <c r="BT96" s="50">
        <f t="shared" ref="BT96" si="1560">SUM(BT91:BT95)</f>
        <v>0</v>
      </c>
      <c r="BU96" s="50">
        <f t="shared" ref="BU96" si="1561">SUM(BU91:BU95)</f>
        <v>10</v>
      </c>
      <c r="BV96" s="50">
        <f t="shared" ref="BV96" si="1562">SUM(BV91:BV95)</f>
        <v>3</v>
      </c>
      <c r="BW96" s="50">
        <f t="shared" ref="BW96" si="1563">SUM(BW91:BW95)</f>
        <v>0</v>
      </c>
      <c r="BX96" s="50">
        <f t="shared" ref="BX96" si="1564">SUM(BX91:BX95)</f>
        <v>0</v>
      </c>
      <c r="BY96" s="50">
        <f t="shared" ref="BY96" si="1565">SUM(BY91:BY95)</f>
        <v>6</v>
      </c>
      <c r="BZ96" s="50">
        <f t="shared" ref="BZ96" si="1566">SUM(BZ91:BZ95)</f>
        <v>5</v>
      </c>
      <c r="CA96" s="50">
        <f t="shared" ref="CA96" si="1567">SUM(CA91:CA95)</f>
        <v>0</v>
      </c>
      <c r="CB96" s="50">
        <f t="shared" ref="CB96" si="1568">SUM(CB91:CB95)</f>
        <v>3</v>
      </c>
      <c r="CC96" s="50">
        <f t="shared" ref="CC96" si="1569">SUM(CC91:CC95)</f>
        <v>6</v>
      </c>
      <c r="CD96" s="50">
        <f t="shared" ref="CD96" si="1570">SUM(CD91:CD95)</f>
        <v>6</v>
      </c>
      <c r="CE96" s="50">
        <f t="shared" ref="CE96" si="1571">SUM(CE91:CE95)</f>
        <v>0</v>
      </c>
      <c r="CF96" s="50">
        <f t="shared" ref="CF96" si="1572">SUM(CF91:CF95)</f>
        <v>0</v>
      </c>
      <c r="CG96" s="50">
        <f t="shared" ref="CG96" si="1573">SUM(CG91:CG95)</f>
        <v>0</v>
      </c>
      <c r="CH96" s="50">
        <f t="shared" ref="CH96" si="1574">SUM(CH91:CH95)</f>
        <v>1</v>
      </c>
      <c r="CI96" s="59">
        <f t="shared" ref="CI96" si="1575">SUM(CI91:CI95)</f>
        <v>0</v>
      </c>
      <c r="CJ96" s="50">
        <f t="shared" ref="CJ96" si="1576">SUM(CJ91:CJ95)</f>
        <v>0</v>
      </c>
      <c r="CK96" s="50">
        <f t="shared" ref="CK96" si="1577">SUM(CK91:CK95)</f>
        <v>0</v>
      </c>
      <c r="CL96" s="50">
        <f t="shared" ref="CL96" si="1578">SUM(CL91:CL95)</f>
        <v>2</v>
      </c>
      <c r="CM96" s="50">
        <f t="shared" ref="CM96" si="1579">SUM(CM91:CM95)</f>
        <v>0</v>
      </c>
      <c r="CN96" s="50">
        <f t="shared" ref="CN96" si="1580">SUM(CN91:CN95)</f>
        <v>0</v>
      </c>
      <c r="CO96" s="50">
        <f t="shared" ref="CO96" si="1581">SUM(CO91:CO95)</f>
        <v>3</v>
      </c>
      <c r="CP96" s="50">
        <f t="shared" ref="CP96" si="1582">SUM(CP91:CP95)</f>
        <v>0</v>
      </c>
      <c r="CQ96" s="50">
        <f t="shared" ref="CQ96" si="1583">SUM(CQ91:CQ95)</f>
        <v>0</v>
      </c>
      <c r="CR96" s="50">
        <f t="shared" ref="CR96" si="1584">SUM(CR91:CR95)</f>
        <v>0</v>
      </c>
      <c r="CS96" s="50">
        <f t="shared" ref="CS96" si="1585">SUM(CS91:CS95)</f>
        <v>3</v>
      </c>
      <c r="CT96" s="50">
        <f t="shared" ref="CT96" si="1586">SUM(CT91:CT95)</f>
        <v>0</v>
      </c>
      <c r="CU96" s="50">
        <f t="shared" ref="CU96" si="1587">SUM(CU91:CU95)</f>
        <v>0</v>
      </c>
      <c r="CV96" s="50">
        <f t="shared" ref="CV96" si="1588">SUM(CV91:CV95)</f>
        <v>0</v>
      </c>
      <c r="CW96" s="50">
        <f t="shared" ref="CW96" si="1589">SUM(CW91:CW95)</f>
        <v>0</v>
      </c>
      <c r="CX96" s="50">
        <f t="shared" ref="CX96" si="1590">SUM(CX91:CX95)</f>
        <v>8</v>
      </c>
      <c r="CY96" s="50">
        <f t="shared" ref="CY96" si="1591">SUM(CY91:CY95)</f>
        <v>0</v>
      </c>
      <c r="CZ96" s="50">
        <f t="shared" ref="CZ96" si="1592">SUM(CZ91:CZ95)</f>
        <v>0</v>
      </c>
      <c r="DA96" s="208">
        <f t="shared" ref="DA96" si="1593">SUM(DA91:DA95)</f>
        <v>14</v>
      </c>
      <c r="DB96" s="188">
        <f t="shared" ref="DB96" si="1594">SUM(DB91:DB95)</f>
        <v>48</v>
      </c>
      <c r="DC96" s="190">
        <f t="shared" ref="DC96" si="1595">SUM(DC91:DC95)</f>
        <v>16</v>
      </c>
      <c r="DD96" s="27"/>
    </row>
    <row r="97" spans="1:108" ht="12.75" customHeight="1" thickBot="1">
      <c r="A97" s="14"/>
      <c r="B97" s="80"/>
      <c r="C97" s="80"/>
      <c r="D97" s="80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2"/>
      <c r="Q97" s="82"/>
      <c r="R97" s="82"/>
      <c r="S97" s="82"/>
      <c r="T97" s="82"/>
      <c r="U97" s="82"/>
      <c r="V97" s="82"/>
      <c r="W97" s="82"/>
      <c r="X97" s="196"/>
      <c r="Y97" s="197"/>
      <c r="Z97" s="101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201"/>
      <c r="AT97" s="203"/>
      <c r="AU97" s="203"/>
      <c r="AV97" s="203"/>
      <c r="AW97" s="203"/>
      <c r="AX97" s="207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1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9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209"/>
      <c r="DB97" s="189"/>
      <c r="DC97" s="191"/>
      <c r="DD97" s="27"/>
    </row>
    <row r="98" spans="1:108" ht="13.5" customHeight="1" thickBot="1">
      <c r="A98" s="14"/>
      <c r="B98" s="80"/>
      <c r="C98" s="80"/>
      <c r="D98" s="80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2"/>
      <c r="Q98" s="82"/>
      <c r="R98" s="82"/>
      <c r="S98" s="82"/>
      <c r="T98" s="82"/>
      <c r="U98" s="82"/>
      <c r="V98" s="82"/>
      <c r="W98" s="82"/>
      <c r="X98" s="198"/>
      <c r="Y98" s="199"/>
      <c r="Z98" s="101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22"/>
      <c r="AT98" s="23"/>
      <c r="AU98" s="23"/>
      <c r="AV98" s="23"/>
      <c r="AW98" s="23"/>
      <c r="AX98" s="23"/>
      <c r="AY98" s="24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6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4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6"/>
      <c r="DA98" s="23"/>
      <c r="DB98" s="23"/>
      <c r="DC98" s="23"/>
      <c r="DD98" s="27"/>
    </row>
    <row r="99" spans="1:108">
      <c r="A99" s="28"/>
      <c r="B99" s="83"/>
      <c r="C99" s="99" t="str">
        <f>C89</f>
        <v>KOHLER</v>
      </c>
      <c r="D99" s="99" t="str">
        <f>C89</f>
        <v>KOHLER</v>
      </c>
      <c r="E99" s="98">
        <f>SUM(E91:E95)-MAX(E91:E95)</f>
        <v>19</v>
      </c>
      <c r="F99" s="98">
        <f t="shared" ref="F99:Y99" si="1596">SUM(F91:F95)-MAX(F91:F95)</f>
        <v>17</v>
      </c>
      <c r="G99" s="98">
        <f t="shared" si="1596"/>
        <v>16</v>
      </c>
      <c r="H99" s="98">
        <f t="shared" si="1596"/>
        <v>21</v>
      </c>
      <c r="I99" s="98">
        <f t="shared" si="1596"/>
        <v>22</v>
      </c>
      <c r="J99" s="98">
        <f t="shared" si="1596"/>
        <v>17</v>
      </c>
      <c r="K99" s="98">
        <f t="shared" si="1596"/>
        <v>22</v>
      </c>
      <c r="L99" s="98">
        <f t="shared" si="1596"/>
        <v>13</v>
      </c>
      <c r="M99" s="98">
        <f t="shared" si="1596"/>
        <v>20</v>
      </c>
      <c r="N99" s="98">
        <f t="shared" si="1596"/>
        <v>173</v>
      </c>
      <c r="O99" s="98">
        <f t="shared" si="1596"/>
        <v>20</v>
      </c>
      <c r="P99" s="98">
        <f t="shared" si="1596"/>
        <v>22</v>
      </c>
      <c r="Q99" s="98">
        <f t="shared" si="1596"/>
        <v>18</v>
      </c>
      <c r="R99" s="98">
        <f t="shared" si="1596"/>
        <v>17</v>
      </c>
      <c r="S99" s="98">
        <f t="shared" si="1596"/>
        <v>20</v>
      </c>
      <c r="T99" s="98">
        <f t="shared" si="1596"/>
        <v>14</v>
      </c>
      <c r="U99" s="98">
        <f t="shared" si="1596"/>
        <v>24</v>
      </c>
      <c r="V99" s="98">
        <f t="shared" si="1596"/>
        <v>14</v>
      </c>
      <c r="W99" s="98">
        <f t="shared" si="1596"/>
        <v>15</v>
      </c>
      <c r="X99" s="98">
        <f t="shared" si="1596"/>
        <v>172</v>
      </c>
      <c r="Y99" s="98">
        <f t="shared" si="1596"/>
        <v>346</v>
      </c>
      <c r="Z99" s="104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22"/>
      <c r="AT99" s="23"/>
      <c r="AU99" s="23"/>
      <c r="AV99" s="23"/>
      <c r="AW99" s="23"/>
      <c r="AX99" s="23"/>
      <c r="AY99" s="24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6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4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6"/>
      <c r="DA99" s="23"/>
      <c r="DB99" s="23"/>
      <c r="DC99" s="23"/>
      <c r="DD99" s="27"/>
    </row>
    <row r="100" spans="1:108">
      <c r="A100" s="14"/>
      <c r="B100" s="35"/>
      <c r="C100" s="36"/>
      <c r="D100" s="37" t="s">
        <v>7</v>
      </c>
      <c r="E100" s="42">
        <f t="shared" ref="E100:T100" si="1597">E$4</f>
        <v>4</v>
      </c>
      <c r="F100" s="42">
        <f t="shared" si="1597"/>
        <v>4</v>
      </c>
      <c r="G100" s="42">
        <f t="shared" si="1597"/>
        <v>3</v>
      </c>
      <c r="H100" s="42">
        <f t="shared" si="1597"/>
        <v>5</v>
      </c>
      <c r="I100" s="42">
        <f t="shared" si="1597"/>
        <v>4</v>
      </c>
      <c r="J100" s="42">
        <f t="shared" si="1597"/>
        <v>4</v>
      </c>
      <c r="K100" s="42">
        <f t="shared" si="1597"/>
        <v>5</v>
      </c>
      <c r="L100" s="42">
        <f t="shared" si="1597"/>
        <v>3</v>
      </c>
      <c r="M100" s="42">
        <f t="shared" si="1597"/>
        <v>4</v>
      </c>
      <c r="N100" s="42">
        <f t="shared" si="1597"/>
        <v>36</v>
      </c>
      <c r="O100" s="42">
        <f t="shared" si="1597"/>
        <v>4</v>
      </c>
      <c r="P100" s="42">
        <f t="shared" si="1597"/>
        <v>5</v>
      </c>
      <c r="Q100" s="42">
        <f t="shared" si="1597"/>
        <v>4</v>
      </c>
      <c r="R100" s="42">
        <f t="shared" si="1597"/>
        <v>4</v>
      </c>
      <c r="S100" s="42">
        <f t="shared" si="1597"/>
        <v>4</v>
      </c>
      <c r="T100" s="42">
        <f t="shared" si="1597"/>
        <v>3</v>
      </c>
      <c r="U100" s="42">
        <f t="shared" ref="U100:Y100" si="1598">U$4</f>
        <v>5</v>
      </c>
      <c r="V100" s="42">
        <f t="shared" si="1598"/>
        <v>3</v>
      </c>
      <c r="W100" s="42">
        <f t="shared" si="1598"/>
        <v>4</v>
      </c>
      <c r="X100" s="42">
        <f t="shared" si="1598"/>
        <v>36</v>
      </c>
      <c r="Y100" s="42">
        <f t="shared" si="1598"/>
        <v>72</v>
      </c>
      <c r="Z100" s="101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22"/>
      <c r="AT100" s="23"/>
      <c r="AU100" s="23"/>
      <c r="AV100" s="23"/>
      <c r="AW100" s="23"/>
      <c r="AX100" s="23"/>
      <c r="AY100" s="24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6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4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6"/>
      <c r="DA100" s="23"/>
      <c r="DB100" s="23"/>
      <c r="DC100" s="23"/>
      <c r="DD100" s="27"/>
    </row>
    <row r="101" spans="1:108" ht="19.5" thickBot="1">
      <c r="A101" s="14"/>
      <c r="B101" s="39" t="s">
        <v>8</v>
      </c>
      <c r="C101" s="40" t="s">
        <v>44</v>
      </c>
      <c r="D101" s="41" t="s">
        <v>9</v>
      </c>
      <c r="E101" s="42" t="str">
        <f t="shared" ref="E101:T101" si="1599">E$5</f>
        <v>349/335</v>
      </c>
      <c r="F101" s="42" t="str">
        <f t="shared" si="1599"/>
        <v>375/285</v>
      </c>
      <c r="G101" s="42" t="str">
        <f t="shared" si="1599"/>
        <v>158/142</v>
      </c>
      <c r="H101" s="42" t="str">
        <f t="shared" si="1599"/>
        <v>516/473</v>
      </c>
      <c r="I101" s="42" t="str">
        <f t="shared" si="1599"/>
        <v>362/340</v>
      </c>
      <c r="J101" s="42" t="str">
        <f t="shared" si="1599"/>
        <v>439/349</v>
      </c>
      <c r="K101" s="42" t="str">
        <f t="shared" si="1599"/>
        <v>494/475</v>
      </c>
      <c r="L101" s="42" t="str">
        <f t="shared" si="1599"/>
        <v>176/150</v>
      </c>
      <c r="M101" s="42" t="str">
        <f t="shared" si="1599"/>
        <v>432/370</v>
      </c>
      <c r="N101" s="42" t="str">
        <f t="shared" si="1599"/>
        <v>3301/2919</v>
      </c>
      <c r="O101" s="42" t="str">
        <f t="shared" si="1599"/>
        <v>335/320</v>
      </c>
      <c r="P101" s="42" t="str">
        <f t="shared" si="1599"/>
        <v>495/460</v>
      </c>
      <c r="Q101" s="42" t="str">
        <f t="shared" si="1599"/>
        <v>407/330</v>
      </c>
      <c r="R101" s="42" t="str">
        <f t="shared" si="1599"/>
        <v>335/313</v>
      </c>
      <c r="S101" s="42" t="str">
        <f t="shared" si="1599"/>
        <v>405/376</v>
      </c>
      <c r="T101" s="42" t="str">
        <f t="shared" si="1599"/>
        <v>189/135</v>
      </c>
      <c r="U101" s="42" t="str">
        <f t="shared" ref="U101:Y101" si="1600">U$5</f>
        <v>540/430</v>
      </c>
      <c r="V101" s="42" t="str">
        <f t="shared" si="1600"/>
        <v>152/130</v>
      </c>
      <c r="W101" s="42" t="str">
        <f t="shared" si="1600"/>
        <v>331/320</v>
      </c>
      <c r="X101" s="42" t="str">
        <f t="shared" si="1600"/>
        <v>3189/2814</v>
      </c>
      <c r="Y101" s="42" t="str">
        <f t="shared" si="1600"/>
        <v>6490 / 5733</v>
      </c>
      <c r="Z101" s="102">
        <f t="shared" ref="Z101" si="1601">X108</f>
        <v>367</v>
      </c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22"/>
      <c r="AT101" s="23"/>
      <c r="AU101" s="23"/>
      <c r="AV101" s="23"/>
      <c r="AW101" s="23"/>
      <c r="AX101" s="23"/>
      <c r="AY101" s="24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6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4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6"/>
      <c r="DA101" s="23"/>
      <c r="DB101" s="23"/>
      <c r="DC101" s="23"/>
      <c r="DD101" s="27"/>
    </row>
    <row r="102" spans="1:108" ht="24.95" customHeight="1" thickBot="1">
      <c r="A102" s="14"/>
      <c r="B102" s="43" t="s">
        <v>14</v>
      </c>
      <c r="C102" s="204" t="s">
        <v>15</v>
      </c>
      <c r="D102" s="205"/>
      <c r="E102" s="43">
        <v>1</v>
      </c>
      <c r="F102" s="43">
        <v>2</v>
      </c>
      <c r="G102" s="43">
        <v>3</v>
      </c>
      <c r="H102" s="43">
        <v>4</v>
      </c>
      <c r="I102" s="43">
        <v>5</v>
      </c>
      <c r="J102" s="43">
        <v>6</v>
      </c>
      <c r="K102" s="43">
        <v>7</v>
      </c>
      <c r="L102" s="43">
        <v>8</v>
      </c>
      <c r="M102" s="43">
        <v>9</v>
      </c>
      <c r="N102" s="44" t="s">
        <v>16</v>
      </c>
      <c r="O102" s="43">
        <v>10</v>
      </c>
      <c r="P102" s="43">
        <v>11</v>
      </c>
      <c r="Q102" s="43">
        <v>12</v>
      </c>
      <c r="R102" s="43">
        <v>13</v>
      </c>
      <c r="S102" s="43">
        <v>14</v>
      </c>
      <c r="T102" s="43">
        <v>15</v>
      </c>
      <c r="U102" s="43">
        <v>16</v>
      </c>
      <c r="V102" s="43">
        <v>17</v>
      </c>
      <c r="W102" s="43">
        <v>18</v>
      </c>
      <c r="X102" s="44" t="s">
        <v>17</v>
      </c>
      <c r="Y102" s="44" t="s">
        <v>18</v>
      </c>
      <c r="Z102" s="101"/>
      <c r="AA102" s="45" t="s">
        <v>4</v>
      </c>
      <c r="AB102" s="45" t="s">
        <v>4</v>
      </c>
      <c r="AC102" s="45" t="s">
        <v>4</v>
      </c>
      <c r="AD102" s="46" t="s">
        <v>4</v>
      </c>
      <c r="AE102" s="46" t="s">
        <v>4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47" t="s">
        <v>19</v>
      </c>
      <c r="AT102" s="48" t="s">
        <v>20</v>
      </c>
      <c r="AU102" s="48" t="s">
        <v>7</v>
      </c>
      <c r="AV102" s="48" t="s">
        <v>21</v>
      </c>
      <c r="AW102" s="48" t="s">
        <v>22</v>
      </c>
      <c r="AX102" s="49" t="s">
        <v>23</v>
      </c>
      <c r="AY102" s="46" t="s">
        <v>4</v>
      </c>
      <c r="AZ102" s="46" t="s">
        <v>4</v>
      </c>
      <c r="BA102" s="46" t="s">
        <v>4</v>
      </c>
      <c r="BB102" s="46" t="s">
        <v>4</v>
      </c>
      <c r="BC102" s="46" t="s">
        <v>4</v>
      </c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1"/>
      <c r="BQ102" s="46" t="s">
        <v>4</v>
      </c>
      <c r="BR102" s="46" t="s">
        <v>4</v>
      </c>
      <c r="BS102" s="46" t="s">
        <v>4</v>
      </c>
      <c r="BT102" s="46" t="s">
        <v>4</v>
      </c>
      <c r="BU102" s="46" t="s">
        <v>4</v>
      </c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2" t="s">
        <v>4</v>
      </c>
      <c r="CJ102" s="46" t="s">
        <v>4</v>
      </c>
      <c r="CK102" s="46" t="s">
        <v>4</v>
      </c>
      <c r="CL102" s="46" t="s">
        <v>4</v>
      </c>
      <c r="CM102" s="46" t="s">
        <v>4</v>
      </c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47" t="s">
        <v>24</v>
      </c>
      <c r="DB102" s="48" t="s">
        <v>25</v>
      </c>
      <c r="DC102" s="49" t="s">
        <v>26</v>
      </c>
      <c r="DD102" s="27"/>
    </row>
    <row r="103" spans="1:108" ht="24.95" customHeight="1">
      <c r="A103" s="14"/>
      <c r="B103" s="110">
        <v>1</v>
      </c>
      <c r="C103" s="192" t="s">
        <v>68</v>
      </c>
      <c r="D103" s="193"/>
      <c r="E103" s="54">
        <v>5</v>
      </c>
      <c r="F103" s="54">
        <v>6</v>
      </c>
      <c r="G103" s="54">
        <v>5</v>
      </c>
      <c r="H103" s="54">
        <v>6</v>
      </c>
      <c r="I103" s="54">
        <v>6</v>
      </c>
      <c r="J103" s="54">
        <v>5</v>
      </c>
      <c r="K103" s="54">
        <v>6</v>
      </c>
      <c r="L103" s="54">
        <v>4</v>
      </c>
      <c r="M103" s="54">
        <v>7</v>
      </c>
      <c r="N103" s="55">
        <f t="shared" ref="N103:N106" si="1602">SUM(E103:M103)</f>
        <v>50</v>
      </c>
      <c r="O103" s="54">
        <v>5</v>
      </c>
      <c r="P103" s="54">
        <v>5</v>
      </c>
      <c r="Q103" s="54">
        <v>3</v>
      </c>
      <c r="R103" s="54">
        <v>5</v>
      </c>
      <c r="S103" s="54">
        <v>6</v>
      </c>
      <c r="T103" s="54">
        <v>3</v>
      </c>
      <c r="U103" s="54">
        <v>6</v>
      </c>
      <c r="V103" s="54">
        <v>4</v>
      </c>
      <c r="W103" s="54">
        <v>5</v>
      </c>
      <c r="X103" s="55">
        <f t="shared" ref="X103:X106" si="1603">SUM(O103:W103)</f>
        <v>42</v>
      </c>
      <c r="Y103" s="55">
        <f t="shared" ref="Y103:Y106" si="1604">N103+X103</f>
        <v>92</v>
      </c>
      <c r="Z103" s="101"/>
      <c r="AA103" s="7">
        <f t="shared" ref="AA103:AA106" si="1605">IF(E103="","",E103-E$4)</f>
        <v>1</v>
      </c>
      <c r="AB103" s="7">
        <f t="shared" ref="AB103:AB106" si="1606">IF(F103="","",F103-F$4)</f>
        <v>2</v>
      </c>
      <c r="AC103" s="7">
        <f t="shared" ref="AC103:AC106" si="1607">IF(G103="","",G103-G$4)</f>
        <v>2</v>
      </c>
      <c r="AD103" s="7">
        <f t="shared" ref="AD103:AD106" si="1608">IF(H103="","",H103-H$4)</f>
        <v>1</v>
      </c>
      <c r="AE103" s="7">
        <f t="shared" ref="AE103:AE106" si="1609">IF(I103="","",I103-I$4)</f>
        <v>2</v>
      </c>
      <c r="AF103" s="7">
        <f t="shared" ref="AF103:AF106" si="1610">IF(J103="","",J103-J$4)</f>
        <v>1</v>
      </c>
      <c r="AG103" s="7">
        <f t="shared" ref="AG103:AG106" si="1611">IF(K103="","",K103-K$4)</f>
        <v>1</v>
      </c>
      <c r="AH103" s="7">
        <f t="shared" ref="AH103:AH106" si="1612">IF(L103="","",L103-L$4)</f>
        <v>1</v>
      </c>
      <c r="AI103" s="7">
        <f t="shared" ref="AI103:AI106" si="1613">IF(M103="","",M103-M$4)</f>
        <v>3</v>
      </c>
      <c r="AJ103" s="7">
        <f t="shared" ref="AJ103:AJ106" si="1614">IF(O103="","",O103-O$4)</f>
        <v>1</v>
      </c>
      <c r="AK103" s="7">
        <f t="shared" ref="AK103:AK106" si="1615">IF(P103="","",P103-P$4)</f>
        <v>0</v>
      </c>
      <c r="AL103" s="7">
        <f t="shared" ref="AL103:AL106" si="1616">IF(Q103="","",Q103-Q$4)</f>
        <v>-1</v>
      </c>
      <c r="AM103" s="7">
        <f t="shared" ref="AM103:AM106" si="1617">IF(R103="","",R103-R$4)</f>
        <v>1</v>
      </c>
      <c r="AN103" s="7">
        <f t="shared" ref="AN103:AN106" si="1618">IF(S103="","",S103-S$4)</f>
        <v>2</v>
      </c>
      <c r="AO103" s="7">
        <f t="shared" ref="AO103:AO106" si="1619">IF(T103="","",T103-T$4)</f>
        <v>0</v>
      </c>
      <c r="AP103" s="7">
        <f t="shared" ref="AP103:AP106" si="1620">IF(U103="","",U103-U$4)</f>
        <v>1</v>
      </c>
      <c r="AQ103" s="7">
        <f t="shared" ref="AQ103:AQ106" si="1621">IF(V103="","",V103-V$4)</f>
        <v>1</v>
      </c>
      <c r="AR103" s="7">
        <f t="shared" ref="AR103:AR106" si="1622">IF(W103="","",W103-W$4)</f>
        <v>1</v>
      </c>
      <c r="AS103" s="56">
        <f t="shared" ref="AS103:AS107" si="1623">COUNTIF($AA103:$AR103,"=-2")</f>
        <v>0</v>
      </c>
      <c r="AT103" s="57">
        <f t="shared" ref="AT103:AT107" si="1624">COUNTIF($AA103:$AR103,"=-1")</f>
        <v>1</v>
      </c>
      <c r="AU103" s="57">
        <f t="shared" ref="AU103:AU107" si="1625">COUNTIF($AA103:$AR103,"=0")</f>
        <v>2</v>
      </c>
      <c r="AV103" s="57">
        <f t="shared" ref="AV103:AV107" si="1626">COUNTIF($AA103:$AR103,"=1")</f>
        <v>10</v>
      </c>
      <c r="AW103" s="57">
        <f t="shared" ref="AW103:AW107" si="1627">COUNTIF($AA103:$AR103,"=2")</f>
        <v>4</v>
      </c>
      <c r="AX103" s="58">
        <f t="shared" ref="AX103:AX107" si="1628">COUNTIF($AA103:$AR103,"&gt;2")</f>
        <v>1</v>
      </c>
      <c r="AY103" s="50" t="str">
        <f t="shared" ref="AY103:AY106" si="1629">IF(AA$4=3,AA103,"")</f>
        <v/>
      </c>
      <c r="AZ103" s="50" t="str">
        <f t="shared" ref="AZ103:AZ106" si="1630">IF(AB$4=3,AB103,"")</f>
        <v/>
      </c>
      <c r="BA103" s="50">
        <f t="shared" ref="BA103:BA106" si="1631">IF(AC$4=3,AC103,"")</f>
        <v>2</v>
      </c>
      <c r="BB103" s="50" t="str">
        <f t="shared" ref="BB103:BB106" si="1632">IF(AD$4=3,AD103,"")</f>
        <v/>
      </c>
      <c r="BC103" s="50" t="str">
        <f t="shared" ref="BC103:BC106" si="1633">IF(AE$4=3,AE103,"")</f>
        <v/>
      </c>
      <c r="BD103" s="50" t="str">
        <f t="shared" ref="BD103:BD106" si="1634">IF(AF$4=3,AF103,"")</f>
        <v/>
      </c>
      <c r="BE103" s="50" t="str">
        <f t="shared" ref="BE103:BE106" si="1635">IF(AG$4=3,AG103,"")</f>
        <v/>
      </c>
      <c r="BF103" s="50">
        <f t="shared" ref="BF103:BF106" si="1636">IF(AH$4=3,AH103,"")</f>
        <v>1</v>
      </c>
      <c r="BG103" s="50" t="str">
        <f t="shared" ref="BG103:BG106" si="1637">IF(AI$4=3,AI103,"")</f>
        <v/>
      </c>
      <c r="BH103" s="50" t="str">
        <f t="shared" ref="BH103:BH106" si="1638">IF(AJ$4=3,AJ103,"")</f>
        <v/>
      </c>
      <c r="BI103" s="50" t="str">
        <f t="shared" ref="BI103:BI106" si="1639">IF(AK$4=3,AK103,"")</f>
        <v/>
      </c>
      <c r="BJ103" s="50" t="str">
        <f t="shared" ref="BJ103:BJ106" si="1640">IF(AL$4=3,AL103,"")</f>
        <v/>
      </c>
      <c r="BK103" s="50" t="str">
        <f t="shared" ref="BK103:BK106" si="1641">IF(AM$4=3,AM103,"")</f>
        <v/>
      </c>
      <c r="BL103" s="50" t="str">
        <f t="shared" ref="BL103:BL106" si="1642">IF(AN$4=3,AN103,"")</f>
        <v/>
      </c>
      <c r="BM103" s="50">
        <f t="shared" ref="BM103:BM106" si="1643">IF(AO$4=3,AO103,"")</f>
        <v>0</v>
      </c>
      <c r="BN103" s="50" t="str">
        <f t="shared" ref="BN103:BN106" si="1644">IF(AP$4=3,AP103,"")</f>
        <v/>
      </c>
      <c r="BO103" s="50">
        <f t="shared" ref="BO103:BO106" si="1645">IF(AQ$4=3,AQ103,"")</f>
        <v>1</v>
      </c>
      <c r="BP103" s="51" t="str">
        <f t="shared" ref="BP103:BP106" si="1646">IF(AR$4=3,AR103,"")</f>
        <v/>
      </c>
      <c r="BQ103" s="50">
        <f t="shared" ref="BQ103:BQ106" si="1647">IF(AA$4=4,AA103,"")</f>
        <v>1</v>
      </c>
      <c r="BR103" s="50">
        <f t="shared" ref="BR103:BR106" si="1648">IF(AB$4=4,AB103,"")</f>
        <v>2</v>
      </c>
      <c r="BS103" s="50" t="str">
        <f t="shared" ref="BS103:BS106" si="1649">IF(AC$4=4,AC103,"")</f>
        <v/>
      </c>
      <c r="BT103" s="50" t="str">
        <f t="shared" ref="BT103:BT106" si="1650">IF(AD$4=4,AD103,"")</f>
        <v/>
      </c>
      <c r="BU103" s="50">
        <f t="shared" ref="BU103:BU106" si="1651">IF(AE$4=4,AE103,"")</f>
        <v>2</v>
      </c>
      <c r="BV103" s="50">
        <f t="shared" ref="BV103:BV106" si="1652">IF(AF$4=4,AF103,"")</f>
        <v>1</v>
      </c>
      <c r="BW103" s="50" t="str">
        <f t="shared" ref="BW103:BW106" si="1653">IF(AG$4=4,AG103,"")</f>
        <v/>
      </c>
      <c r="BX103" s="50" t="str">
        <f t="shared" ref="BX103:BX106" si="1654">IF(AH$4=4,AH103,"")</f>
        <v/>
      </c>
      <c r="BY103" s="50">
        <f t="shared" ref="BY103:BY106" si="1655">IF(AI$4=4,AI103,"")</f>
        <v>3</v>
      </c>
      <c r="BZ103" s="50">
        <f t="shared" ref="BZ103:BZ106" si="1656">IF(AJ$4=4,AJ103,"")</f>
        <v>1</v>
      </c>
      <c r="CA103" s="50" t="str">
        <f t="shared" ref="CA103:CA106" si="1657">IF(AK$4=4,AK103,"")</f>
        <v/>
      </c>
      <c r="CB103" s="50">
        <f t="shared" ref="CB103:CB106" si="1658">IF(AL$4=4,AL103,"")</f>
        <v>-1</v>
      </c>
      <c r="CC103" s="50">
        <f t="shared" ref="CC103:CC106" si="1659">IF(AM$4=4,AM103,"")</f>
        <v>1</v>
      </c>
      <c r="CD103" s="50">
        <f t="shared" ref="CD103:CD106" si="1660">IF(AN$4=4,AN103,"")</f>
        <v>2</v>
      </c>
      <c r="CE103" s="50" t="str">
        <f t="shared" ref="CE103:CE106" si="1661">IF(AO$4=4,AO103,"")</f>
        <v/>
      </c>
      <c r="CF103" s="50" t="str">
        <f t="shared" ref="CF103:CF106" si="1662">IF(AP$4=4,AP103,"")</f>
        <v/>
      </c>
      <c r="CG103" s="50" t="str">
        <f t="shared" ref="CG103:CG106" si="1663">IF(AQ$4=4,AQ103,"")</f>
        <v/>
      </c>
      <c r="CH103" s="50">
        <f t="shared" ref="CH103:CH106" si="1664">IF(AR$4=4,AR103,"")</f>
        <v>1</v>
      </c>
      <c r="CI103" s="59" t="str">
        <f t="shared" ref="CI103:CI106" si="1665">IF(AA$4=5,AA103,"")</f>
        <v/>
      </c>
      <c r="CJ103" s="50" t="str">
        <f t="shared" ref="CJ103:CJ106" si="1666">IF(AB$4=5,AB103,"")</f>
        <v/>
      </c>
      <c r="CK103" s="50" t="str">
        <f t="shared" ref="CK103:CK106" si="1667">IF(AC$4=5,AC103,"")</f>
        <v/>
      </c>
      <c r="CL103" s="50">
        <f t="shared" ref="CL103:CL106" si="1668">IF(AD$4=5,AD103,"")</f>
        <v>1</v>
      </c>
      <c r="CM103" s="50" t="str">
        <f t="shared" ref="CM103:CM106" si="1669">IF(AE$4=5,AE103,"")</f>
        <v/>
      </c>
      <c r="CN103" s="50" t="str">
        <f t="shared" ref="CN103:CN106" si="1670">IF(AF$4=5,AF103,"")</f>
        <v/>
      </c>
      <c r="CO103" s="50">
        <f t="shared" ref="CO103:CO106" si="1671">IF(AG$4=5,AG103,"")</f>
        <v>1</v>
      </c>
      <c r="CP103" s="50" t="str">
        <f t="shared" ref="CP103:CP106" si="1672">IF(AH$4=5,AH103,"")</f>
        <v/>
      </c>
      <c r="CQ103" s="50" t="str">
        <f t="shared" ref="CQ103:CQ106" si="1673">IF(AI$4=5,AI103,"")</f>
        <v/>
      </c>
      <c r="CR103" s="50" t="str">
        <f t="shared" ref="CR103:CR106" si="1674">IF(AJ$4=5,AJ103,"")</f>
        <v/>
      </c>
      <c r="CS103" s="50">
        <f t="shared" ref="CS103:CS106" si="1675">IF(AK$4=5,AK103,"")</f>
        <v>0</v>
      </c>
      <c r="CT103" s="50" t="str">
        <f t="shared" ref="CT103:CT106" si="1676">IF(AL$4=5,AL103,"")</f>
        <v/>
      </c>
      <c r="CU103" s="50" t="str">
        <f t="shared" ref="CU103:CU106" si="1677">IF(AM$4=5,AM103,"")</f>
        <v/>
      </c>
      <c r="CV103" s="50" t="str">
        <f t="shared" ref="CV103:CV106" si="1678">IF(AN$4=5,AN103,"")</f>
        <v/>
      </c>
      <c r="CW103" s="50" t="str">
        <f t="shared" ref="CW103:CW106" si="1679">IF(AO$4=5,AO103,"")</f>
        <v/>
      </c>
      <c r="CX103" s="50">
        <f t="shared" ref="CX103:CX106" si="1680">IF(AP$4=5,AP103,"")</f>
        <v>1</v>
      </c>
      <c r="CY103" s="50" t="str">
        <f t="shared" ref="CY103:CY106" si="1681">IF(AQ$4=5,AQ103,"")</f>
        <v/>
      </c>
      <c r="CZ103" s="50" t="str">
        <f t="shared" ref="CZ103:CZ106" si="1682">IF(AR$4=5,AR103,"")</f>
        <v/>
      </c>
      <c r="DA103" s="60">
        <f t="shared" ref="DA103:DA106" si="1683">SUM(AY103:BP103)</f>
        <v>4</v>
      </c>
      <c r="DB103" s="61">
        <f t="shared" ref="DB103:DB106" si="1684">SUM(BQ103:CH103)</f>
        <v>13</v>
      </c>
      <c r="DC103" s="62">
        <f t="shared" ref="DC103:DC106" si="1685">SUM(CI103:CZ103)</f>
        <v>3</v>
      </c>
      <c r="DD103" s="27"/>
    </row>
    <row r="104" spans="1:108" ht="24.95" customHeight="1">
      <c r="A104" s="14"/>
      <c r="B104" s="110">
        <v>2</v>
      </c>
      <c r="C104" s="192" t="s">
        <v>88</v>
      </c>
      <c r="D104" s="193"/>
      <c r="E104" s="54">
        <v>7</v>
      </c>
      <c r="F104" s="54">
        <v>6</v>
      </c>
      <c r="G104" s="54">
        <v>3</v>
      </c>
      <c r="H104" s="54">
        <v>6</v>
      </c>
      <c r="I104" s="54">
        <v>5</v>
      </c>
      <c r="J104" s="54">
        <v>5</v>
      </c>
      <c r="K104" s="54">
        <v>5</v>
      </c>
      <c r="L104" s="54">
        <v>4</v>
      </c>
      <c r="M104" s="54">
        <v>6</v>
      </c>
      <c r="N104" s="55">
        <f t="shared" si="1602"/>
        <v>47</v>
      </c>
      <c r="O104" s="54">
        <v>7</v>
      </c>
      <c r="P104" s="54">
        <v>6</v>
      </c>
      <c r="Q104" s="54">
        <v>5</v>
      </c>
      <c r="R104" s="54">
        <v>5</v>
      </c>
      <c r="S104" s="54">
        <v>5</v>
      </c>
      <c r="T104" s="54">
        <v>3</v>
      </c>
      <c r="U104" s="54">
        <v>5</v>
      </c>
      <c r="V104" s="54">
        <v>4</v>
      </c>
      <c r="W104" s="54">
        <v>4</v>
      </c>
      <c r="X104" s="55">
        <f t="shared" si="1603"/>
        <v>44</v>
      </c>
      <c r="Y104" s="55">
        <f t="shared" si="1604"/>
        <v>91</v>
      </c>
      <c r="Z104" s="101"/>
      <c r="AA104" s="7">
        <f t="shared" si="1605"/>
        <v>3</v>
      </c>
      <c r="AB104" s="7">
        <f t="shared" si="1606"/>
        <v>2</v>
      </c>
      <c r="AC104" s="7">
        <f t="shared" si="1607"/>
        <v>0</v>
      </c>
      <c r="AD104" s="7">
        <f t="shared" si="1608"/>
        <v>1</v>
      </c>
      <c r="AE104" s="7">
        <f t="shared" si="1609"/>
        <v>1</v>
      </c>
      <c r="AF104" s="7">
        <f t="shared" si="1610"/>
        <v>1</v>
      </c>
      <c r="AG104" s="7">
        <f t="shared" si="1611"/>
        <v>0</v>
      </c>
      <c r="AH104" s="7">
        <f t="shared" si="1612"/>
        <v>1</v>
      </c>
      <c r="AI104" s="7">
        <f t="shared" si="1613"/>
        <v>2</v>
      </c>
      <c r="AJ104" s="7">
        <f t="shared" si="1614"/>
        <v>3</v>
      </c>
      <c r="AK104" s="7">
        <f t="shared" si="1615"/>
        <v>1</v>
      </c>
      <c r="AL104" s="7">
        <f t="shared" si="1616"/>
        <v>1</v>
      </c>
      <c r="AM104" s="7">
        <f t="shared" si="1617"/>
        <v>1</v>
      </c>
      <c r="AN104" s="7">
        <f t="shared" si="1618"/>
        <v>1</v>
      </c>
      <c r="AO104" s="7">
        <f t="shared" si="1619"/>
        <v>0</v>
      </c>
      <c r="AP104" s="7">
        <f t="shared" si="1620"/>
        <v>0</v>
      </c>
      <c r="AQ104" s="7">
        <f t="shared" si="1621"/>
        <v>1</v>
      </c>
      <c r="AR104" s="7">
        <f t="shared" si="1622"/>
        <v>0</v>
      </c>
      <c r="AS104" s="63">
        <f t="shared" si="1623"/>
        <v>0</v>
      </c>
      <c r="AT104" s="64">
        <f t="shared" si="1624"/>
        <v>0</v>
      </c>
      <c r="AU104" s="64">
        <f t="shared" si="1625"/>
        <v>5</v>
      </c>
      <c r="AV104" s="64">
        <f t="shared" si="1626"/>
        <v>9</v>
      </c>
      <c r="AW104" s="64">
        <f t="shared" si="1627"/>
        <v>2</v>
      </c>
      <c r="AX104" s="65">
        <f t="shared" si="1628"/>
        <v>2</v>
      </c>
      <c r="AY104" s="50" t="str">
        <f t="shared" si="1629"/>
        <v/>
      </c>
      <c r="AZ104" s="50" t="str">
        <f t="shared" si="1630"/>
        <v/>
      </c>
      <c r="BA104" s="50">
        <f t="shared" si="1631"/>
        <v>0</v>
      </c>
      <c r="BB104" s="50" t="str">
        <f t="shared" si="1632"/>
        <v/>
      </c>
      <c r="BC104" s="50" t="str">
        <f t="shared" si="1633"/>
        <v/>
      </c>
      <c r="BD104" s="50" t="str">
        <f t="shared" si="1634"/>
        <v/>
      </c>
      <c r="BE104" s="50" t="str">
        <f t="shared" si="1635"/>
        <v/>
      </c>
      <c r="BF104" s="50">
        <f t="shared" si="1636"/>
        <v>1</v>
      </c>
      <c r="BG104" s="50" t="str">
        <f t="shared" si="1637"/>
        <v/>
      </c>
      <c r="BH104" s="50" t="str">
        <f t="shared" si="1638"/>
        <v/>
      </c>
      <c r="BI104" s="50" t="str">
        <f t="shared" si="1639"/>
        <v/>
      </c>
      <c r="BJ104" s="50" t="str">
        <f t="shared" si="1640"/>
        <v/>
      </c>
      <c r="BK104" s="50" t="str">
        <f t="shared" si="1641"/>
        <v/>
      </c>
      <c r="BL104" s="50" t="str">
        <f t="shared" si="1642"/>
        <v/>
      </c>
      <c r="BM104" s="50">
        <f t="shared" si="1643"/>
        <v>0</v>
      </c>
      <c r="BN104" s="50" t="str">
        <f t="shared" si="1644"/>
        <v/>
      </c>
      <c r="BO104" s="50">
        <f t="shared" si="1645"/>
        <v>1</v>
      </c>
      <c r="BP104" s="51" t="str">
        <f t="shared" si="1646"/>
        <v/>
      </c>
      <c r="BQ104" s="50">
        <f t="shared" si="1647"/>
        <v>3</v>
      </c>
      <c r="BR104" s="50">
        <f t="shared" si="1648"/>
        <v>2</v>
      </c>
      <c r="BS104" s="50" t="str">
        <f t="shared" si="1649"/>
        <v/>
      </c>
      <c r="BT104" s="50" t="str">
        <f t="shared" si="1650"/>
        <v/>
      </c>
      <c r="BU104" s="50">
        <f t="shared" si="1651"/>
        <v>1</v>
      </c>
      <c r="BV104" s="50">
        <f t="shared" si="1652"/>
        <v>1</v>
      </c>
      <c r="BW104" s="50" t="str">
        <f t="shared" si="1653"/>
        <v/>
      </c>
      <c r="BX104" s="50" t="str">
        <f t="shared" si="1654"/>
        <v/>
      </c>
      <c r="BY104" s="50">
        <f t="shared" si="1655"/>
        <v>2</v>
      </c>
      <c r="BZ104" s="50">
        <f t="shared" si="1656"/>
        <v>3</v>
      </c>
      <c r="CA104" s="50" t="str">
        <f t="shared" si="1657"/>
        <v/>
      </c>
      <c r="CB104" s="50">
        <f t="shared" si="1658"/>
        <v>1</v>
      </c>
      <c r="CC104" s="50">
        <f t="shared" si="1659"/>
        <v>1</v>
      </c>
      <c r="CD104" s="50">
        <f t="shared" si="1660"/>
        <v>1</v>
      </c>
      <c r="CE104" s="50" t="str">
        <f t="shared" si="1661"/>
        <v/>
      </c>
      <c r="CF104" s="50" t="str">
        <f t="shared" si="1662"/>
        <v/>
      </c>
      <c r="CG104" s="50" t="str">
        <f t="shared" si="1663"/>
        <v/>
      </c>
      <c r="CH104" s="50">
        <f t="shared" si="1664"/>
        <v>0</v>
      </c>
      <c r="CI104" s="59" t="str">
        <f t="shared" si="1665"/>
        <v/>
      </c>
      <c r="CJ104" s="50" t="str">
        <f t="shared" si="1666"/>
        <v/>
      </c>
      <c r="CK104" s="50" t="str">
        <f t="shared" si="1667"/>
        <v/>
      </c>
      <c r="CL104" s="50">
        <f t="shared" si="1668"/>
        <v>1</v>
      </c>
      <c r="CM104" s="50" t="str">
        <f t="shared" si="1669"/>
        <v/>
      </c>
      <c r="CN104" s="50" t="str">
        <f t="shared" si="1670"/>
        <v/>
      </c>
      <c r="CO104" s="50">
        <f t="shared" si="1671"/>
        <v>0</v>
      </c>
      <c r="CP104" s="50" t="str">
        <f t="shared" si="1672"/>
        <v/>
      </c>
      <c r="CQ104" s="50" t="str">
        <f t="shared" si="1673"/>
        <v/>
      </c>
      <c r="CR104" s="50" t="str">
        <f t="shared" si="1674"/>
        <v/>
      </c>
      <c r="CS104" s="50">
        <f t="shared" si="1675"/>
        <v>1</v>
      </c>
      <c r="CT104" s="50" t="str">
        <f t="shared" si="1676"/>
        <v/>
      </c>
      <c r="CU104" s="50" t="str">
        <f t="shared" si="1677"/>
        <v/>
      </c>
      <c r="CV104" s="50" t="str">
        <f t="shared" si="1678"/>
        <v/>
      </c>
      <c r="CW104" s="50" t="str">
        <f t="shared" si="1679"/>
        <v/>
      </c>
      <c r="CX104" s="50">
        <f t="shared" si="1680"/>
        <v>0</v>
      </c>
      <c r="CY104" s="50" t="str">
        <f t="shared" si="1681"/>
        <v/>
      </c>
      <c r="CZ104" s="50" t="str">
        <f t="shared" si="1682"/>
        <v/>
      </c>
      <c r="DA104" s="66">
        <f t="shared" si="1683"/>
        <v>2</v>
      </c>
      <c r="DB104" s="67">
        <f t="shared" si="1684"/>
        <v>15</v>
      </c>
      <c r="DC104" s="68">
        <f t="shared" si="1685"/>
        <v>2</v>
      </c>
      <c r="DD104" s="27"/>
    </row>
    <row r="105" spans="1:108" ht="24.95" customHeight="1">
      <c r="A105" s="14"/>
      <c r="B105" s="110">
        <v>3</v>
      </c>
      <c r="C105" s="192" t="s">
        <v>67</v>
      </c>
      <c r="D105" s="193"/>
      <c r="E105" s="54">
        <v>8</v>
      </c>
      <c r="F105" s="54">
        <v>4</v>
      </c>
      <c r="G105" s="54">
        <v>4</v>
      </c>
      <c r="H105" s="54">
        <v>5</v>
      </c>
      <c r="I105" s="54">
        <v>6</v>
      </c>
      <c r="J105" s="54">
        <v>5</v>
      </c>
      <c r="K105" s="54">
        <v>6</v>
      </c>
      <c r="L105" s="54">
        <v>3</v>
      </c>
      <c r="M105" s="54">
        <v>5</v>
      </c>
      <c r="N105" s="55">
        <f t="shared" si="1602"/>
        <v>46</v>
      </c>
      <c r="O105" s="54">
        <v>4</v>
      </c>
      <c r="P105" s="54">
        <v>5</v>
      </c>
      <c r="Q105" s="54">
        <v>5</v>
      </c>
      <c r="R105" s="54">
        <v>4</v>
      </c>
      <c r="S105" s="54">
        <v>5</v>
      </c>
      <c r="T105" s="54">
        <v>3</v>
      </c>
      <c r="U105" s="54">
        <v>6</v>
      </c>
      <c r="V105" s="54">
        <v>5</v>
      </c>
      <c r="W105" s="54">
        <v>5</v>
      </c>
      <c r="X105" s="55">
        <f t="shared" si="1603"/>
        <v>42</v>
      </c>
      <c r="Y105" s="55">
        <f t="shared" si="1604"/>
        <v>88</v>
      </c>
      <c r="Z105" s="101"/>
      <c r="AA105" s="7">
        <f t="shared" si="1605"/>
        <v>4</v>
      </c>
      <c r="AB105" s="7">
        <f t="shared" si="1606"/>
        <v>0</v>
      </c>
      <c r="AC105" s="7">
        <f t="shared" si="1607"/>
        <v>1</v>
      </c>
      <c r="AD105" s="7">
        <f t="shared" si="1608"/>
        <v>0</v>
      </c>
      <c r="AE105" s="7">
        <f t="shared" si="1609"/>
        <v>2</v>
      </c>
      <c r="AF105" s="7">
        <f t="shared" si="1610"/>
        <v>1</v>
      </c>
      <c r="AG105" s="7">
        <f t="shared" si="1611"/>
        <v>1</v>
      </c>
      <c r="AH105" s="7">
        <f t="shared" si="1612"/>
        <v>0</v>
      </c>
      <c r="AI105" s="7">
        <f t="shared" si="1613"/>
        <v>1</v>
      </c>
      <c r="AJ105" s="7">
        <f t="shared" si="1614"/>
        <v>0</v>
      </c>
      <c r="AK105" s="7">
        <f t="shared" si="1615"/>
        <v>0</v>
      </c>
      <c r="AL105" s="7">
        <f t="shared" si="1616"/>
        <v>1</v>
      </c>
      <c r="AM105" s="7">
        <f t="shared" si="1617"/>
        <v>0</v>
      </c>
      <c r="AN105" s="7">
        <f t="shared" si="1618"/>
        <v>1</v>
      </c>
      <c r="AO105" s="7">
        <f t="shared" si="1619"/>
        <v>0</v>
      </c>
      <c r="AP105" s="7">
        <f t="shared" si="1620"/>
        <v>1</v>
      </c>
      <c r="AQ105" s="7">
        <f t="shared" si="1621"/>
        <v>2</v>
      </c>
      <c r="AR105" s="7">
        <f t="shared" si="1622"/>
        <v>1</v>
      </c>
      <c r="AS105" s="63">
        <f t="shared" si="1623"/>
        <v>0</v>
      </c>
      <c r="AT105" s="64">
        <f t="shared" si="1624"/>
        <v>0</v>
      </c>
      <c r="AU105" s="64">
        <f t="shared" si="1625"/>
        <v>7</v>
      </c>
      <c r="AV105" s="64">
        <f t="shared" si="1626"/>
        <v>8</v>
      </c>
      <c r="AW105" s="64">
        <f t="shared" si="1627"/>
        <v>2</v>
      </c>
      <c r="AX105" s="65">
        <f t="shared" si="1628"/>
        <v>1</v>
      </c>
      <c r="AY105" s="50" t="str">
        <f t="shared" si="1629"/>
        <v/>
      </c>
      <c r="AZ105" s="50" t="str">
        <f t="shared" si="1630"/>
        <v/>
      </c>
      <c r="BA105" s="50">
        <f t="shared" si="1631"/>
        <v>1</v>
      </c>
      <c r="BB105" s="50" t="str">
        <f t="shared" si="1632"/>
        <v/>
      </c>
      <c r="BC105" s="50" t="str">
        <f t="shared" si="1633"/>
        <v/>
      </c>
      <c r="BD105" s="50" t="str">
        <f t="shared" si="1634"/>
        <v/>
      </c>
      <c r="BE105" s="50" t="str">
        <f t="shared" si="1635"/>
        <v/>
      </c>
      <c r="BF105" s="50">
        <f t="shared" si="1636"/>
        <v>0</v>
      </c>
      <c r="BG105" s="50" t="str">
        <f t="shared" si="1637"/>
        <v/>
      </c>
      <c r="BH105" s="50" t="str">
        <f t="shared" si="1638"/>
        <v/>
      </c>
      <c r="BI105" s="50" t="str">
        <f t="shared" si="1639"/>
        <v/>
      </c>
      <c r="BJ105" s="50" t="str">
        <f t="shared" si="1640"/>
        <v/>
      </c>
      <c r="BK105" s="50" t="str">
        <f t="shared" si="1641"/>
        <v/>
      </c>
      <c r="BL105" s="50" t="str">
        <f t="shared" si="1642"/>
        <v/>
      </c>
      <c r="BM105" s="50">
        <f t="shared" si="1643"/>
        <v>0</v>
      </c>
      <c r="BN105" s="50" t="str">
        <f t="shared" si="1644"/>
        <v/>
      </c>
      <c r="BO105" s="50">
        <f t="shared" si="1645"/>
        <v>2</v>
      </c>
      <c r="BP105" s="51" t="str">
        <f t="shared" si="1646"/>
        <v/>
      </c>
      <c r="BQ105" s="50">
        <f t="shared" si="1647"/>
        <v>4</v>
      </c>
      <c r="BR105" s="50">
        <f t="shared" si="1648"/>
        <v>0</v>
      </c>
      <c r="BS105" s="50" t="str">
        <f t="shared" si="1649"/>
        <v/>
      </c>
      <c r="BT105" s="50" t="str">
        <f t="shared" si="1650"/>
        <v/>
      </c>
      <c r="BU105" s="50">
        <f t="shared" si="1651"/>
        <v>2</v>
      </c>
      <c r="BV105" s="50">
        <f t="shared" si="1652"/>
        <v>1</v>
      </c>
      <c r="BW105" s="50" t="str">
        <f t="shared" si="1653"/>
        <v/>
      </c>
      <c r="BX105" s="50" t="str">
        <f t="shared" si="1654"/>
        <v/>
      </c>
      <c r="BY105" s="50">
        <f t="shared" si="1655"/>
        <v>1</v>
      </c>
      <c r="BZ105" s="50">
        <f t="shared" si="1656"/>
        <v>0</v>
      </c>
      <c r="CA105" s="50" t="str">
        <f t="shared" si="1657"/>
        <v/>
      </c>
      <c r="CB105" s="50">
        <f t="shared" si="1658"/>
        <v>1</v>
      </c>
      <c r="CC105" s="50">
        <f t="shared" si="1659"/>
        <v>0</v>
      </c>
      <c r="CD105" s="50">
        <f t="shared" si="1660"/>
        <v>1</v>
      </c>
      <c r="CE105" s="50" t="str">
        <f t="shared" si="1661"/>
        <v/>
      </c>
      <c r="CF105" s="50" t="str">
        <f t="shared" si="1662"/>
        <v/>
      </c>
      <c r="CG105" s="50" t="str">
        <f t="shared" si="1663"/>
        <v/>
      </c>
      <c r="CH105" s="50">
        <f t="shared" si="1664"/>
        <v>1</v>
      </c>
      <c r="CI105" s="59" t="str">
        <f t="shared" si="1665"/>
        <v/>
      </c>
      <c r="CJ105" s="50" t="str">
        <f t="shared" si="1666"/>
        <v/>
      </c>
      <c r="CK105" s="50" t="str">
        <f t="shared" si="1667"/>
        <v/>
      </c>
      <c r="CL105" s="50">
        <f t="shared" si="1668"/>
        <v>0</v>
      </c>
      <c r="CM105" s="50" t="str">
        <f t="shared" si="1669"/>
        <v/>
      </c>
      <c r="CN105" s="50" t="str">
        <f t="shared" si="1670"/>
        <v/>
      </c>
      <c r="CO105" s="50">
        <f t="shared" si="1671"/>
        <v>1</v>
      </c>
      <c r="CP105" s="50" t="str">
        <f t="shared" si="1672"/>
        <v/>
      </c>
      <c r="CQ105" s="50" t="str">
        <f t="shared" si="1673"/>
        <v/>
      </c>
      <c r="CR105" s="50" t="str">
        <f t="shared" si="1674"/>
        <v/>
      </c>
      <c r="CS105" s="50">
        <f t="shared" si="1675"/>
        <v>0</v>
      </c>
      <c r="CT105" s="50" t="str">
        <f t="shared" si="1676"/>
        <v/>
      </c>
      <c r="CU105" s="50" t="str">
        <f t="shared" si="1677"/>
        <v/>
      </c>
      <c r="CV105" s="50" t="str">
        <f t="shared" si="1678"/>
        <v/>
      </c>
      <c r="CW105" s="50" t="str">
        <f t="shared" si="1679"/>
        <v/>
      </c>
      <c r="CX105" s="50">
        <f t="shared" si="1680"/>
        <v>1</v>
      </c>
      <c r="CY105" s="50" t="str">
        <f t="shared" si="1681"/>
        <v/>
      </c>
      <c r="CZ105" s="50" t="str">
        <f t="shared" si="1682"/>
        <v/>
      </c>
      <c r="DA105" s="66">
        <f t="shared" si="1683"/>
        <v>3</v>
      </c>
      <c r="DB105" s="67">
        <f t="shared" si="1684"/>
        <v>11</v>
      </c>
      <c r="DC105" s="68">
        <f t="shared" si="1685"/>
        <v>2</v>
      </c>
      <c r="DD105" s="27"/>
    </row>
    <row r="106" spans="1:108" s="79" customFormat="1" ht="24.95" customHeight="1">
      <c r="A106" s="69"/>
      <c r="B106" s="111">
        <v>4</v>
      </c>
      <c r="C106" s="192" t="s">
        <v>69</v>
      </c>
      <c r="D106" s="193"/>
      <c r="E106" s="54">
        <v>6</v>
      </c>
      <c r="F106" s="54">
        <v>5</v>
      </c>
      <c r="G106" s="54">
        <v>4</v>
      </c>
      <c r="H106" s="54">
        <v>6</v>
      </c>
      <c r="I106" s="54">
        <v>5</v>
      </c>
      <c r="J106" s="54">
        <v>5</v>
      </c>
      <c r="K106" s="54">
        <v>6</v>
      </c>
      <c r="L106" s="54">
        <v>3</v>
      </c>
      <c r="M106" s="54">
        <v>4</v>
      </c>
      <c r="N106" s="55">
        <f t="shared" si="1602"/>
        <v>44</v>
      </c>
      <c r="O106" s="54">
        <v>5</v>
      </c>
      <c r="P106" s="54">
        <v>5</v>
      </c>
      <c r="Q106" s="54">
        <v>7</v>
      </c>
      <c r="R106" s="54">
        <v>7</v>
      </c>
      <c r="S106" s="54">
        <v>7</v>
      </c>
      <c r="T106" s="54">
        <v>5</v>
      </c>
      <c r="U106" s="54">
        <v>5</v>
      </c>
      <c r="V106" s="54">
        <v>6</v>
      </c>
      <c r="W106" s="54">
        <v>5</v>
      </c>
      <c r="X106" s="71">
        <f t="shared" si="1603"/>
        <v>52</v>
      </c>
      <c r="Y106" s="71">
        <f t="shared" si="1604"/>
        <v>96</v>
      </c>
      <c r="Z106" s="103"/>
      <c r="AA106" s="7">
        <f t="shared" si="1605"/>
        <v>2</v>
      </c>
      <c r="AB106" s="7">
        <f t="shared" si="1606"/>
        <v>1</v>
      </c>
      <c r="AC106" s="7">
        <f t="shared" si="1607"/>
        <v>1</v>
      </c>
      <c r="AD106" s="7">
        <f t="shared" si="1608"/>
        <v>1</v>
      </c>
      <c r="AE106" s="7">
        <f t="shared" si="1609"/>
        <v>1</v>
      </c>
      <c r="AF106" s="7">
        <f t="shared" si="1610"/>
        <v>1</v>
      </c>
      <c r="AG106" s="7">
        <f t="shared" si="1611"/>
        <v>1</v>
      </c>
      <c r="AH106" s="7">
        <f t="shared" si="1612"/>
        <v>0</v>
      </c>
      <c r="AI106" s="7">
        <f t="shared" si="1613"/>
        <v>0</v>
      </c>
      <c r="AJ106" s="7">
        <f t="shared" si="1614"/>
        <v>1</v>
      </c>
      <c r="AK106" s="7">
        <f t="shared" si="1615"/>
        <v>0</v>
      </c>
      <c r="AL106" s="7">
        <f t="shared" si="1616"/>
        <v>3</v>
      </c>
      <c r="AM106" s="7">
        <f t="shared" si="1617"/>
        <v>3</v>
      </c>
      <c r="AN106" s="7">
        <f t="shared" si="1618"/>
        <v>3</v>
      </c>
      <c r="AO106" s="7">
        <f t="shared" si="1619"/>
        <v>2</v>
      </c>
      <c r="AP106" s="7">
        <f t="shared" si="1620"/>
        <v>0</v>
      </c>
      <c r="AQ106" s="7">
        <f t="shared" si="1621"/>
        <v>3</v>
      </c>
      <c r="AR106" s="7">
        <f t="shared" si="1622"/>
        <v>1</v>
      </c>
      <c r="AS106" s="72">
        <f t="shared" si="1623"/>
        <v>0</v>
      </c>
      <c r="AT106" s="73">
        <f t="shared" si="1624"/>
        <v>0</v>
      </c>
      <c r="AU106" s="73">
        <f t="shared" si="1625"/>
        <v>4</v>
      </c>
      <c r="AV106" s="73">
        <f t="shared" si="1626"/>
        <v>8</v>
      </c>
      <c r="AW106" s="73">
        <f t="shared" si="1627"/>
        <v>2</v>
      </c>
      <c r="AX106" s="74">
        <f t="shared" si="1628"/>
        <v>4</v>
      </c>
      <c r="AY106" s="50" t="str">
        <f t="shared" si="1629"/>
        <v/>
      </c>
      <c r="AZ106" s="50" t="str">
        <f t="shared" si="1630"/>
        <v/>
      </c>
      <c r="BA106" s="50">
        <f t="shared" si="1631"/>
        <v>1</v>
      </c>
      <c r="BB106" s="50" t="str">
        <f t="shared" si="1632"/>
        <v/>
      </c>
      <c r="BC106" s="50" t="str">
        <f t="shared" si="1633"/>
        <v/>
      </c>
      <c r="BD106" s="50" t="str">
        <f t="shared" si="1634"/>
        <v/>
      </c>
      <c r="BE106" s="50" t="str">
        <f t="shared" si="1635"/>
        <v/>
      </c>
      <c r="BF106" s="50">
        <f t="shared" si="1636"/>
        <v>0</v>
      </c>
      <c r="BG106" s="50" t="str">
        <f t="shared" si="1637"/>
        <v/>
      </c>
      <c r="BH106" s="50" t="str">
        <f t="shared" si="1638"/>
        <v/>
      </c>
      <c r="BI106" s="50" t="str">
        <f t="shared" si="1639"/>
        <v/>
      </c>
      <c r="BJ106" s="50" t="str">
        <f t="shared" si="1640"/>
        <v/>
      </c>
      <c r="BK106" s="50" t="str">
        <f t="shared" si="1641"/>
        <v/>
      </c>
      <c r="BL106" s="50" t="str">
        <f t="shared" si="1642"/>
        <v/>
      </c>
      <c r="BM106" s="50">
        <f t="shared" si="1643"/>
        <v>2</v>
      </c>
      <c r="BN106" s="50" t="str">
        <f t="shared" si="1644"/>
        <v/>
      </c>
      <c r="BO106" s="50">
        <f t="shared" si="1645"/>
        <v>3</v>
      </c>
      <c r="BP106" s="51" t="str">
        <f t="shared" si="1646"/>
        <v/>
      </c>
      <c r="BQ106" s="50">
        <f t="shared" si="1647"/>
        <v>2</v>
      </c>
      <c r="BR106" s="50">
        <f t="shared" si="1648"/>
        <v>1</v>
      </c>
      <c r="BS106" s="50" t="str">
        <f t="shared" si="1649"/>
        <v/>
      </c>
      <c r="BT106" s="50" t="str">
        <f t="shared" si="1650"/>
        <v/>
      </c>
      <c r="BU106" s="50">
        <f t="shared" si="1651"/>
        <v>1</v>
      </c>
      <c r="BV106" s="50">
        <f t="shared" si="1652"/>
        <v>1</v>
      </c>
      <c r="BW106" s="50" t="str">
        <f t="shared" si="1653"/>
        <v/>
      </c>
      <c r="BX106" s="50" t="str">
        <f t="shared" si="1654"/>
        <v/>
      </c>
      <c r="BY106" s="50">
        <f t="shared" si="1655"/>
        <v>0</v>
      </c>
      <c r="BZ106" s="50">
        <f t="shared" si="1656"/>
        <v>1</v>
      </c>
      <c r="CA106" s="50" t="str">
        <f t="shared" si="1657"/>
        <v/>
      </c>
      <c r="CB106" s="50">
        <f t="shared" si="1658"/>
        <v>3</v>
      </c>
      <c r="CC106" s="50">
        <f t="shared" si="1659"/>
        <v>3</v>
      </c>
      <c r="CD106" s="50">
        <f t="shared" si="1660"/>
        <v>3</v>
      </c>
      <c r="CE106" s="50" t="str">
        <f t="shared" si="1661"/>
        <v/>
      </c>
      <c r="CF106" s="50" t="str">
        <f t="shared" si="1662"/>
        <v/>
      </c>
      <c r="CG106" s="50" t="str">
        <f t="shared" si="1663"/>
        <v/>
      </c>
      <c r="CH106" s="50">
        <f t="shared" si="1664"/>
        <v>1</v>
      </c>
      <c r="CI106" s="59" t="str">
        <f t="shared" si="1665"/>
        <v/>
      </c>
      <c r="CJ106" s="50" t="str">
        <f t="shared" si="1666"/>
        <v/>
      </c>
      <c r="CK106" s="50" t="str">
        <f t="shared" si="1667"/>
        <v/>
      </c>
      <c r="CL106" s="50">
        <f t="shared" si="1668"/>
        <v>1</v>
      </c>
      <c r="CM106" s="50" t="str">
        <f t="shared" si="1669"/>
        <v/>
      </c>
      <c r="CN106" s="50" t="str">
        <f t="shared" si="1670"/>
        <v/>
      </c>
      <c r="CO106" s="50">
        <f t="shared" si="1671"/>
        <v>1</v>
      </c>
      <c r="CP106" s="50" t="str">
        <f t="shared" si="1672"/>
        <v/>
      </c>
      <c r="CQ106" s="50" t="str">
        <f t="shared" si="1673"/>
        <v/>
      </c>
      <c r="CR106" s="50" t="str">
        <f t="shared" si="1674"/>
        <v/>
      </c>
      <c r="CS106" s="50">
        <f t="shared" si="1675"/>
        <v>0</v>
      </c>
      <c r="CT106" s="50" t="str">
        <f t="shared" si="1676"/>
        <v/>
      </c>
      <c r="CU106" s="50" t="str">
        <f t="shared" si="1677"/>
        <v/>
      </c>
      <c r="CV106" s="50" t="str">
        <f t="shared" si="1678"/>
        <v/>
      </c>
      <c r="CW106" s="50" t="str">
        <f t="shared" si="1679"/>
        <v/>
      </c>
      <c r="CX106" s="50">
        <f t="shared" si="1680"/>
        <v>0</v>
      </c>
      <c r="CY106" s="50" t="str">
        <f t="shared" si="1681"/>
        <v/>
      </c>
      <c r="CZ106" s="50" t="str">
        <f t="shared" si="1682"/>
        <v/>
      </c>
      <c r="DA106" s="75">
        <f t="shared" si="1683"/>
        <v>6</v>
      </c>
      <c r="DB106" s="76">
        <f t="shared" si="1684"/>
        <v>16</v>
      </c>
      <c r="DC106" s="77">
        <f t="shared" si="1685"/>
        <v>2</v>
      </c>
      <c r="DD106" s="78"/>
    </row>
    <row r="107" spans="1:108" s="79" customFormat="1" ht="24.95" customHeight="1" thickBot="1">
      <c r="A107" s="69"/>
      <c r="B107" s="111">
        <v>5</v>
      </c>
      <c r="C107" s="192" t="s">
        <v>93</v>
      </c>
      <c r="D107" s="193"/>
      <c r="E107" s="54">
        <v>5</v>
      </c>
      <c r="F107" s="54">
        <v>7</v>
      </c>
      <c r="G107" s="54">
        <v>4</v>
      </c>
      <c r="H107" s="54">
        <v>6</v>
      </c>
      <c r="I107" s="54">
        <v>5</v>
      </c>
      <c r="J107" s="54">
        <v>6</v>
      </c>
      <c r="K107" s="54">
        <v>8</v>
      </c>
      <c r="L107" s="54">
        <v>4</v>
      </c>
      <c r="M107" s="54">
        <v>7</v>
      </c>
      <c r="N107" s="55">
        <f t="shared" ref="N107" si="1686">SUM(E107:M107)</f>
        <v>52</v>
      </c>
      <c r="O107" s="54">
        <v>7</v>
      </c>
      <c r="P107" s="54">
        <v>10</v>
      </c>
      <c r="Q107" s="54">
        <v>7</v>
      </c>
      <c r="R107" s="54">
        <v>7</v>
      </c>
      <c r="S107" s="54">
        <v>6</v>
      </c>
      <c r="T107" s="54">
        <v>6</v>
      </c>
      <c r="U107" s="54">
        <v>9</v>
      </c>
      <c r="V107" s="54">
        <v>6</v>
      </c>
      <c r="W107" s="54">
        <v>5</v>
      </c>
      <c r="X107" s="71">
        <f t="shared" ref="X107" si="1687">SUM(O107:W107)</f>
        <v>63</v>
      </c>
      <c r="Y107" s="71">
        <f t="shared" ref="Y107" si="1688">N107+X107</f>
        <v>115</v>
      </c>
      <c r="Z107" s="103"/>
      <c r="AA107" s="7">
        <f t="shared" ref="AA107" si="1689">IF(E107="","",E107-E$4)</f>
        <v>1</v>
      </c>
      <c r="AB107" s="7">
        <f t="shared" ref="AB107" si="1690">IF(F107="","",F107-F$4)</f>
        <v>3</v>
      </c>
      <c r="AC107" s="7">
        <f t="shared" ref="AC107" si="1691">IF(G107="","",G107-G$4)</f>
        <v>1</v>
      </c>
      <c r="AD107" s="7">
        <f t="shared" ref="AD107" si="1692">IF(H107="","",H107-H$4)</f>
        <v>1</v>
      </c>
      <c r="AE107" s="7">
        <f t="shared" ref="AE107" si="1693">IF(I107="","",I107-I$4)</f>
        <v>1</v>
      </c>
      <c r="AF107" s="7">
        <f t="shared" ref="AF107" si="1694">IF(J107="","",J107-J$4)</f>
        <v>2</v>
      </c>
      <c r="AG107" s="7">
        <f t="shared" ref="AG107" si="1695">IF(K107="","",K107-K$4)</f>
        <v>3</v>
      </c>
      <c r="AH107" s="7">
        <f t="shared" ref="AH107" si="1696">IF(L107="","",L107-L$4)</f>
        <v>1</v>
      </c>
      <c r="AI107" s="7">
        <f t="shared" ref="AI107" si="1697">IF(M107="","",M107-M$4)</f>
        <v>3</v>
      </c>
      <c r="AJ107" s="7">
        <f t="shared" ref="AJ107" si="1698">IF(O107="","",O107-O$4)</f>
        <v>3</v>
      </c>
      <c r="AK107" s="7">
        <f t="shared" ref="AK107" si="1699">IF(P107="","",P107-P$4)</f>
        <v>5</v>
      </c>
      <c r="AL107" s="7">
        <f t="shared" ref="AL107" si="1700">IF(Q107="","",Q107-Q$4)</f>
        <v>3</v>
      </c>
      <c r="AM107" s="7">
        <f t="shared" ref="AM107" si="1701">IF(R107="","",R107-R$4)</f>
        <v>3</v>
      </c>
      <c r="AN107" s="7">
        <f t="shared" ref="AN107" si="1702">IF(S107="","",S107-S$4)</f>
        <v>2</v>
      </c>
      <c r="AO107" s="7">
        <f t="shared" ref="AO107" si="1703">IF(T107="","",T107-T$4)</f>
        <v>3</v>
      </c>
      <c r="AP107" s="7">
        <f t="shared" ref="AP107" si="1704">IF(U107="","",U107-U$4)</f>
        <v>4</v>
      </c>
      <c r="AQ107" s="7">
        <f t="shared" ref="AQ107" si="1705">IF(V107="","",V107-V$4)</f>
        <v>3</v>
      </c>
      <c r="AR107" s="7">
        <f t="shared" ref="AR107" si="1706">IF(W107="","",W107-W$4)</f>
        <v>1</v>
      </c>
      <c r="AS107" s="72">
        <f t="shared" si="1623"/>
        <v>0</v>
      </c>
      <c r="AT107" s="73">
        <f t="shared" si="1624"/>
        <v>0</v>
      </c>
      <c r="AU107" s="73">
        <f t="shared" si="1625"/>
        <v>0</v>
      </c>
      <c r="AV107" s="73">
        <f t="shared" si="1626"/>
        <v>6</v>
      </c>
      <c r="AW107" s="73">
        <f t="shared" si="1627"/>
        <v>2</v>
      </c>
      <c r="AX107" s="74">
        <f t="shared" si="1628"/>
        <v>10</v>
      </c>
      <c r="AY107" s="50" t="str">
        <f t="shared" ref="AY107" si="1707">IF(AA$4=3,AA107,"")</f>
        <v/>
      </c>
      <c r="AZ107" s="50" t="str">
        <f t="shared" ref="AZ107" si="1708">IF(AB$4=3,AB107,"")</f>
        <v/>
      </c>
      <c r="BA107" s="50">
        <f t="shared" ref="BA107" si="1709">IF(AC$4=3,AC107,"")</f>
        <v>1</v>
      </c>
      <c r="BB107" s="50" t="str">
        <f t="shared" ref="BB107" si="1710">IF(AD$4=3,AD107,"")</f>
        <v/>
      </c>
      <c r="BC107" s="50" t="str">
        <f t="shared" ref="BC107" si="1711">IF(AE$4=3,AE107,"")</f>
        <v/>
      </c>
      <c r="BD107" s="50" t="str">
        <f t="shared" ref="BD107" si="1712">IF(AF$4=3,AF107,"")</f>
        <v/>
      </c>
      <c r="BE107" s="50" t="str">
        <f t="shared" ref="BE107" si="1713">IF(AG$4=3,AG107,"")</f>
        <v/>
      </c>
      <c r="BF107" s="50">
        <f t="shared" ref="BF107" si="1714">IF(AH$4=3,AH107,"")</f>
        <v>1</v>
      </c>
      <c r="BG107" s="50" t="str">
        <f t="shared" ref="BG107" si="1715">IF(AI$4=3,AI107,"")</f>
        <v/>
      </c>
      <c r="BH107" s="50" t="str">
        <f t="shared" ref="BH107" si="1716">IF(AJ$4=3,AJ107,"")</f>
        <v/>
      </c>
      <c r="BI107" s="50" t="str">
        <f t="shared" ref="BI107" si="1717">IF(AK$4=3,AK107,"")</f>
        <v/>
      </c>
      <c r="BJ107" s="50" t="str">
        <f t="shared" ref="BJ107" si="1718">IF(AL$4=3,AL107,"")</f>
        <v/>
      </c>
      <c r="BK107" s="50" t="str">
        <f t="shared" ref="BK107" si="1719">IF(AM$4=3,AM107,"")</f>
        <v/>
      </c>
      <c r="BL107" s="50" t="str">
        <f t="shared" ref="BL107" si="1720">IF(AN$4=3,AN107,"")</f>
        <v/>
      </c>
      <c r="BM107" s="50">
        <f t="shared" ref="BM107" si="1721">IF(AO$4=3,AO107,"")</f>
        <v>3</v>
      </c>
      <c r="BN107" s="50" t="str">
        <f t="shared" ref="BN107" si="1722">IF(AP$4=3,AP107,"")</f>
        <v/>
      </c>
      <c r="BO107" s="50">
        <f t="shared" ref="BO107" si="1723">IF(AQ$4=3,AQ107,"")</f>
        <v>3</v>
      </c>
      <c r="BP107" s="51" t="str">
        <f t="shared" ref="BP107" si="1724">IF(AR$4=3,AR107,"")</f>
        <v/>
      </c>
      <c r="BQ107" s="50">
        <f t="shared" ref="BQ107" si="1725">IF(AA$4=4,AA107,"")</f>
        <v>1</v>
      </c>
      <c r="BR107" s="50">
        <f t="shared" ref="BR107" si="1726">IF(AB$4=4,AB107,"")</f>
        <v>3</v>
      </c>
      <c r="BS107" s="50" t="str">
        <f t="shared" ref="BS107" si="1727">IF(AC$4=4,AC107,"")</f>
        <v/>
      </c>
      <c r="BT107" s="50" t="str">
        <f t="shared" ref="BT107" si="1728">IF(AD$4=4,AD107,"")</f>
        <v/>
      </c>
      <c r="BU107" s="50">
        <f t="shared" ref="BU107" si="1729">IF(AE$4=4,AE107,"")</f>
        <v>1</v>
      </c>
      <c r="BV107" s="50">
        <f t="shared" ref="BV107" si="1730">IF(AF$4=4,AF107,"")</f>
        <v>2</v>
      </c>
      <c r="BW107" s="50" t="str">
        <f t="shared" ref="BW107" si="1731">IF(AG$4=4,AG107,"")</f>
        <v/>
      </c>
      <c r="BX107" s="50" t="str">
        <f t="shared" ref="BX107" si="1732">IF(AH$4=4,AH107,"")</f>
        <v/>
      </c>
      <c r="BY107" s="50">
        <f t="shared" ref="BY107" si="1733">IF(AI$4=4,AI107,"")</f>
        <v>3</v>
      </c>
      <c r="BZ107" s="50">
        <f t="shared" ref="BZ107" si="1734">IF(AJ$4=4,AJ107,"")</f>
        <v>3</v>
      </c>
      <c r="CA107" s="50" t="str">
        <f t="shared" ref="CA107" si="1735">IF(AK$4=4,AK107,"")</f>
        <v/>
      </c>
      <c r="CB107" s="50">
        <f t="shared" ref="CB107" si="1736">IF(AL$4=4,AL107,"")</f>
        <v>3</v>
      </c>
      <c r="CC107" s="50">
        <f t="shared" ref="CC107" si="1737">IF(AM$4=4,AM107,"")</f>
        <v>3</v>
      </c>
      <c r="CD107" s="50">
        <f t="shared" ref="CD107" si="1738">IF(AN$4=4,AN107,"")</f>
        <v>2</v>
      </c>
      <c r="CE107" s="50" t="str">
        <f t="shared" ref="CE107" si="1739">IF(AO$4=4,AO107,"")</f>
        <v/>
      </c>
      <c r="CF107" s="50" t="str">
        <f t="shared" ref="CF107" si="1740">IF(AP$4=4,AP107,"")</f>
        <v/>
      </c>
      <c r="CG107" s="50" t="str">
        <f t="shared" ref="CG107" si="1741">IF(AQ$4=4,AQ107,"")</f>
        <v/>
      </c>
      <c r="CH107" s="50">
        <f t="shared" ref="CH107" si="1742">IF(AR$4=4,AR107,"")</f>
        <v>1</v>
      </c>
      <c r="CI107" s="59" t="str">
        <f t="shared" ref="CI107" si="1743">IF(AA$4=5,AA107,"")</f>
        <v/>
      </c>
      <c r="CJ107" s="50" t="str">
        <f t="shared" ref="CJ107" si="1744">IF(AB$4=5,AB107,"")</f>
        <v/>
      </c>
      <c r="CK107" s="50" t="str">
        <f t="shared" ref="CK107" si="1745">IF(AC$4=5,AC107,"")</f>
        <v/>
      </c>
      <c r="CL107" s="50">
        <f t="shared" ref="CL107" si="1746">IF(AD$4=5,AD107,"")</f>
        <v>1</v>
      </c>
      <c r="CM107" s="50" t="str">
        <f t="shared" ref="CM107" si="1747">IF(AE$4=5,AE107,"")</f>
        <v/>
      </c>
      <c r="CN107" s="50" t="str">
        <f t="shared" ref="CN107" si="1748">IF(AF$4=5,AF107,"")</f>
        <v/>
      </c>
      <c r="CO107" s="50">
        <f t="shared" ref="CO107" si="1749">IF(AG$4=5,AG107,"")</f>
        <v>3</v>
      </c>
      <c r="CP107" s="50" t="str">
        <f t="shared" ref="CP107" si="1750">IF(AH$4=5,AH107,"")</f>
        <v/>
      </c>
      <c r="CQ107" s="50" t="str">
        <f t="shared" ref="CQ107" si="1751">IF(AI$4=5,AI107,"")</f>
        <v/>
      </c>
      <c r="CR107" s="50" t="str">
        <f t="shared" ref="CR107" si="1752">IF(AJ$4=5,AJ107,"")</f>
        <v/>
      </c>
      <c r="CS107" s="50">
        <f t="shared" ref="CS107" si="1753">IF(AK$4=5,AK107,"")</f>
        <v>5</v>
      </c>
      <c r="CT107" s="50" t="str">
        <f t="shared" ref="CT107" si="1754">IF(AL$4=5,AL107,"")</f>
        <v/>
      </c>
      <c r="CU107" s="50" t="str">
        <f t="shared" ref="CU107" si="1755">IF(AM$4=5,AM107,"")</f>
        <v/>
      </c>
      <c r="CV107" s="50" t="str">
        <f t="shared" ref="CV107" si="1756">IF(AN$4=5,AN107,"")</f>
        <v/>
      </c>
      <c r="CW107" s="50" t="str">
        <f t="shared" ref="CW107" si="1757">IF(AO$4=5,AO107,"")</f>
        <v/>
      </c>
      <c r="CX107" s="50">
        <f t="shared" ref="CX107" si="1758">IF(AP$4=5,AP107,"")</f>
        <v>4</v>
      </c>
      <c r="CY107" s="50" t="str">
        <f t="shared" ref="CY107" si="1759">IF(AQ$4=5,AQ107,"")</f>
        <v/>
      </c>
      <c r="CZ107" s="50" t="str">
        <f t="shared" ref="CZ107" si="1760">IF(AR$4=5,AR107,"")</f>
        <v/>
      </c>
      <c r="DA107" s="75">
        <f t="shared" ref="DA107" si="1761">SUM(AY107:BP107)</f>
        <v>8</v>
      </c>
      <c r="DB107" s="76">
        <f t="shared" ref="DB107" si="1762">SUM(BQ107:CH107)</f>
        <v>22</v>
      </c>
      <c r="DC107" s="77">
        <f t="shared" ref="DC107" si="1763">SUM(CI107:CZ107)</f>
        <v>13</v>
      </c>
      <c r="DD107" s="78"/>
    </row>
    <row r="108" spans="1:108" ht="12.75" customHeight="1">
      <c r="A108" s="14"/>
      <c r="B108" s="80"/>
      <c r="C108" s="80"/>
      <c r="D108" s="80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2"/>
      <c r="Q108" s="82"/>
      <c r="R108" s="82"/>
      <c r="S108" s="82"/>
      <c r="T108" s="82"/>
      <c r="U108" s="82"/>
      <c r="V108" s="82"/>
      <c r="W108" s="82"/>
      <c r="X108" s="194">
        <f>SUM(Y103:Y107)-MAX(Y103:Y107)</f>
        <v>367</v>
      </c>
      <c r="Y108" s="195"/>
      <c r="Z108" s="101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200">
        <f>SUM(AS103:AS107)</f>
        <v>0</v>
      </c>
      <c r="AT108" s="202">
        <f t="shared" ref="AT108" si="1764">SUM(AT103:AT107)</f>
        <v>1</v>
      </c>
      <c r="AU108" s="202">
        <f t="shared" ref="AU108" si="1765">SUM(AU103:AU107)</f>
        <v>18</v>
      </c>
      <c r="AV108" s="202">
        <f t="shared" ref="AV108" si="1766">SUM(AV103:AV107)</f>
        <v>41</v>
      </c>
      <c r="AW108" s="202">
        <f t="shared" ref="AW108" si="1767">SUM(AW103:AW107)</f>
        <v>12</v>
      </c>
      <c r="AX108" s="206">
        <f t="shared" ref="AX108" si="1768">SUM(AX103:AX107)</f>
        <v>18</v>
      </c>
      <c r="AY108" s="50">
        <f t="shared" ref="AY108" si="1769">SUM(AY103:AY107)</f>
        <v>0</v>
      </c>
      <c r="AZ108" s="50">
        <f t="shared" ref="AZ108" si="1770">SUM(AZ103:AZ107)</f>
        <v>0</v>
      </c>
      <c r="BA108" s="50">
        <f t="shared" ref="BA108" si="1771">SUM(BA103:BA107)</f>
        <v>5</v>
      </c>
      <c r="BB108" s="50">
        <f t="shared" ref="BB108" si="1772">SUM(BB103:BB107)</f>
        <v>0</v>
      </c>
      <c r="BC108" s="50">
        <f t="shared" ref="BC108" si="1773">SUM(BC103:BC107)</f>
        <v>0</v>
      </c>
      <c r="BD108" s="50">
        <f t="shared" ref="BD108" si="1774">SUM(BD103:BD107)</f>
        <v>0</v>
      </c>
      <c r="BE108" s="50">
        <f t="shared" ref="BE108" si="1775">SUM(BE103:BE107)</f>
        <v>0</v>
      </c>
      <c r="BF108" s="50">
        <f t="shared" ref="BF108" si="1776">SUM(BF103:BF107)</f>
        <v>3</v>
      </c>
      <c r="BG108" s="50">
        <f t="shared" ref="BG108" si="1777">SUM(BG103:BG107)</f>
        <v>0</v>
      </c>
      <c r="BH108" s="50">
        <f t="shared" ref="BH108" si="1778">SUM(BH103:BH107)</f>
        <v>0</v>
      </c>
      <c r="BI108" s="50">
        <f t="shared" ref="BI108" si="1779">SUM(BI103:BI107)</f>
        <v>0</v>
      </c>
      <c r="BJ108" s="50">
        <f t="shared" ref="BJ108" si="1780">SUM(BJ103:BJ107)</f>
        <v>0</v>
      </c>
      <c r="BK108" s="50">
        <f t="shared" ref="BK108" si="1781">SUM(BK103:BK107)</f>
        <v>0</v>
      </c>
      <c r="BL108" s="50">
        <f t="shared" ref="BL108" si="1782">SUM(BL103:BL107)</f>
        <v>0</v>
      </c>
      <c r="BM108" s="50">
        <f t="shared" ref="BM108" si="1783">SUM(BM103:BM107)</f>
        <v>5</v>
      </c>
      <c r="BN108" s="50">
        <f t="shared" ref="BN108" si="1784">SUM(BN103:BN107)</f>
        <v>0</v>
      </c>
      <c r="BO108" s="50">
        <f t="shared" ref="BO108" si="1785">SUM(BO103:BO107)</f>
        <v>10</v>
      </c>
      <c r="BP108" s="51">
        <f t="shared" ref="BP108" si="1786">SUM(BP103:BP107)</f>
        <v>0</v>
      </c>
      <c r="BQ108" s="50">
        <f t="shared" ref="BQ108" si="1787">SUM(BQ103:BQ107)</f>
        <v>11</v>
      </c>
      <c r="BR108" s="50">
        <f t="shared" ref="BR108" si="1788">SUM(BR103:BR107)</f>
        <v>8</v>
      </c>
      <c r="BS108" s="50">
        <f t="shared" ref="BS108" si="1789">SUM(BS103:BS107)</f>
        <v>0</v>
      </c>
      <c r="BT108" s="50">
        <f t="shared" ref="BT108" si="1790">SUM(BT103:BT107)</f>
        <v>0</v>
      </c>
      <c r="BU108" s="50">
        <f t="shared" ref="BU108" si="1791">SUM(BU103:BU107)</f>
        <v>7</v>
      </c>
      <c r="BV108" s="50">
        <f t="shared" ref="BV108" si="1792">SUM(BV103:BV107)</f>
        <v>6</v>
      </c>
      <c r="BW108" s="50">
        <f t="shared" ref="BW108" si="1793">SUM(BW103:BW107)</f>
        <v>0</v>
      </c>
      <c r="BX108" s="50">
        <f t="shared" ref="BX108" si="1794">SUM(BX103:BX107)</f>
        <v>0</v>
      </c>
      <c r="BY108" s="50">
        <f t="shared" ref="BY108" si="1795">SUM(BY103:BY107)</f>
        <v>9</v>
      </c>
      <c r="BZ108" s="50">
        <f t="shared" ref="BZ108" si="1796">SUM(BZ103:BZ107)</f>
        <v>8</v>
      </c>
      <c r="CA108" s="50">
        <f t="shared" ref="CA108" si="1797">SUM(CA103:CA107)</f>
        <v>0</v>
      </c>
      <c r="CB108" s="50">
        <f t="shared" ref="CB108" si="1798">SUM(CB103:CB107)</f>
        <v>7</v>
      </c>
      <c r="CC108" s="50">
        <f t="shared" ref="CC108" si="1799">SUM(CC103:CC107)</f>
        <v>8</v>
      </c>
      <c r="CD108" s="50">
        <f t="shared" ref="CD108" si="1800">SUM(CD103:CD107)</f>
        <v>9</v>
      </c>
      <c r="CE108" s="50">
        <f t="shared" ref="CE108" si="1801">SUM(CE103:CE107)</f>
        <v>0</v>
      </c>
      <c r="CF108" s="50">
        <f t="shared" ref="CF108" si="1802">SUM(CF103:CF107)</f>
        <v>0</v>
      </c>
      <c r="CG108" s="50">
        <f t="shared" ref="CG108" si="1803">SUM(CG103:CG107)</f>
        <v>0</v>
      </c>
      <c r="CH108" s="50">
        <f t="shared" ref="CH108" si="1804">SUM(CH103:CH107)</f>
        <v>4</v>
      </c>
      <c r="CI108" s="59">
        <f t="shared" ref="CI108" si="1805">SUM(CI103:CI107)</f>
        <v>0</v>
      </c>
      <c r="CJ108" s="50">
        <f t="shared" ref="CJ108" si="1806">SUM(CJ103:CJ107)</f>
        <v>0</v>
      </c>
      <c r="CK108" s="50">
        <f t="shared" ref="CK108" si="1807">SUM(CK103:CK107)</f>
        <v>0</v>
      </c>
      <c r="CL108" s="50">
        <f t="shared" ref="CL108" si="1808">SUM(CL103:CL107)</f>
        <v>4</v>
      </c>
      <c r="CM108" s="50">
        <f t="shared" ref="CM108" si="1809">SUM(CM103:CM107)</f>
        <v>0</v>
      </c>
      <c r="CN108" s="50">
        <f t="shared" ref="CN108" si="1810">SUM(CN103:CN107)</f>
        <v>0</v>
      </c>
      <c r="CO108" s="50">
        <f t="shared" ref="CO108" si="1811">SUM(CO103:CO107)</f>
        <v>6</v>
      </c>
      <c r="CP108" s="50">
        <f t="shared" ref="CP108" si="1812">SUM(CP103:CP107)</f>
        <v>0</v>
      </c>
      <c r="CQ108" s="50">
        <f t="shared" ref="CQ108" si="1813">SUM(CQ103:CQ107)</f>
        <v>0</v>
      </c>
      <c r="CR108" s="50">
        <f t="shared" ref="CR108" si="1814">SUM(CR103:CR107)</f>
        <v>0</v>
      </c>
      <c r="CS108" s="50">
        <f t="shared" ref="CS108" si="1815">SUM(CS103:CS107)</f>
        <v>6</v>
      </c>
      <c r="CT108" s="50">
        <f t="shared" ref="CT108" si="1816">SUM(CT103:CT107)</f>
        <v>0</v>
      </c>
      <c r="CU108" s="50">
        <f t="shared" ref="CU108" si="1817">SUM(CU103:CU107)</f>
        <v>0</v>
      </c>
      <c r="CV108" s="50">
        <f t="shared" ref="CV108" si="1818">SUM(CV103:CV107)</f>
        <v>0</v>
      </c>
      <c r="CW108" s="50">
        <f t="shared" ref="CW108" si="1819">SUM(CW103:CW107)</f>
        <v>0</v>
      </c>
      <c r="CX108" s="50">
        <f t="shared" ref="CX108" si="1820">SUM(CX103:CX107)</f>
        <v>6</v>
      </c>
      <c r="CY108" s="50">
        <f t="shared" ref="CY108" si="1821">SUM(CY103:CY107)</f>
        <v>0</v>
      </c>
      <c r="CZ108" s="50">
        <f t="shared" ref="CZ108" si="1822">SUM(CZ103:CZ107)</f>
        <v>0</v>
      </c>
      <c r="DA108" s="208">
        <f t="shared" ref="DA108" si="1823">SUM(DA103:DA107)</f>
        <v>23</v>
      </c>
      <c r="DB108" s="188">
        <f t="shared" ref="DB108" si="1824">SUM(DB103:DB107)</f>
        <v>77</v>
      </c>
      <c r="DC108" s="190">
        <f t="shared" ref="DC108" si="1825">SUM(DC103:DC107)</f>
        <v>22</v>
      </c>
      <c r="DD108" s="27"/>
    </row>
    <row r="109" spans="1:108" ht="12.75" customHeight="1" thickBot="1">
      <c r="A109" s="14"/>
      <c r="B109" s="80"/>
      <c r="C109" s="80"/>
      <c r="D109" s="80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2"/>
      <c r="Q109" s="82"/>
      <c r="R109" s="82"/>
      <c r="S109" s="82"/>
      <c r="T109" s="82"/>
      <c r="U109" s="82"/>
      <c r="V109" s="82"/>
      <c r="W109" s="82"/>
      <c r="X109" s="196"/>
      <c r="Y109" s="197"/>
      <c r="Z109" s="101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201"/>
      <c r="AT109" s="203"/>
      <c r="AU109" s="203"/>
      <c r="AV109" s="203"/>
      <c r="AW109" s="203"/>
      <c r="AX109" s="207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1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9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209"/>
      <c r="DB109" s="189"/>
      <c r="DC109" s="191"/>
      <c r="DD109" s="27"/>
    </row>
    <row r="110" spans="1:108" ht="13.5" customHeight="1" thickBot="1">
      <c r="A110" s="14"/>
      <c r="B110" s="80"/>
      <c r="C110" s="80"/>
      <c r="D110" s="80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2"/>
      <c r="Q110" s="82"/>
      <c r="R110" s="82"/>
      <c r="S110" s="82"/>
      <c r="T110" s="82"/>
      <c r="U110" s="82"/>
      <c r="V110" s="82"/>
      <c r="W110" s="82"/>
      <c r="X110" s="198"/>
      <c r="Y110" s="199"/>
      <c r="Z110" s="101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22"/>
      <c r="AT110" s="23"/>
      <c r="AU110" s="23"/>
      <c r="AV110" s="23"/>
      <c r="AW110" s="23"/>
      <c r="AX110" s="23"/>
      <c r="AY110" s="24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6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4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6"/>
      <c r="DA110" s="23"/>
      <c r="DB110" s="23"/>
      <c r="DC110" s="23"/>
      <c r="DD110" s="27"/>
    </row>
    <row r="111" spans="1:108">
      <c r="A111" s="28"/>
      <c r="B111" s="83"/>
      <c r="C111" s="99" t="str">
        <f>C101</f>
        <v>OOSTBURG</v>
      </c>
      <c r="D111" s="99" t="str">
        <f>C101</f>
        <v>OOSTBURG</v>
      </c>
      <c r="E111" s="98">
        <f>SUM(E103:E107)-MAX(E103:E107)</f>
        <v>23</v>
      </c>
      <c r="F111" s="98">
        <f t="shared" ref="F111:Y111" si="1826">SUM(F103:F107)-MAX(F103:F107)</f>
        <v>21</v>
      </c>
      <c r="G111" s="98">
        <f t="shared" si="1826"/>
        <v>15</v>
      </c>
      <c r="H111" s="98">
        <f t="shared" si="1826"/>
        <v>23</v>
      </c>
      <c r="I111" s="98">
        <f t="shared" si="1826"/>
        <v>21</v>
      </c>
      <c r="J111" s="98">
        <f t="shared" si="1826"/>
        <v>20</v>
      </c>
      <c r="K111" s="98">
        <f t="shared" si="1826"/>
        <v>23</v>
      </c>
      <c r="L111" s="98">
        <f t="shared" si="1826"/>
        <v>14</v>
      </c>
      <c r="M111" s="98">
        <f t="shared" si="1826"/>
        <v>22</v>
      </c>
      <c r="N111" s="98">
        <f t="shared" si="1826"/>
        <v>187</v>
      </c>
      <c r="O111" s="98">
        <f t="shared" si="1826"/>
        <v>21</v>
      </c>
      <c r="P111" s="98">
        <f t="shared" si="1826"/>
        <v>21</v>
      </c>
      <c r="Q111" s="98">
        <f t="shared" si="1826"/>
        <v>20</v>
      </c>
      <c r="R111" s="98">
        <f t="shared" si="1826"/>
        <v>21</v>
      </c>
      <c r="S111" s="98">
        <f t="shared" si="1826"/>
        <v>22</v>
      </c>
      <c r="T111" s="98">
        <f t="shared" si="1826"/>
        <v>14</v>
      </c>
      <c r="U111" s="98">
        <f t="shared" si="1826"/>
        <v>22</v>
      </c>
      <c r="V111" s="98">
        <f t="shared" si="1826"/>
        <v>19</v>
      </c>
      <c r="W111" s="98">
        <f t="shared" si="1826"/>
        <v>19</v>
      </c>
      <c r="X111" s="98">
        <f t="shared" si="1826"/>
        <v>180</v>
      </c>
      <c r="Y111" s="98">
        <f t="shared" si="1826"/>
        <v>367</v>
      </c>
      <c r="Z111" s="104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22"/>
      <c r="AT111" s="23"/>
      <c r="AU111" s="23"/>
      <c r="AV111" s="23"/>
      <c r="AW111" s="23"/>
      <c r="AX111" s="23"/>
      <c r="AY111" s="24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6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4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6"/>
      <c r="DA111" s="23"/>
      <c r="DB111" s="23"/>
      <c r="DC111" s="23"/>
      <c r="DD111" s="27"/>
    </row>
  </sheetData>
  <mergeCells count="152">
    <mergeCell ref="C23:D23"/>
    <mergeCell ref="C35:D35"/>
    <mergeCell ref="C47:D47"/>
    <mergeCell ref="C59:D59"/>
    <mergeCell ref="C71:D71"/>
    <mergeCell ref="C83:D83"/>
    <mergeCell ref="C95:D95"/>
    <mergeCell ref="AX84:AX85"/>
    <mergeCell ref="C90:D90"/>
    <mergeCell ref="C91:D91"/>
    <mergeCell ref="AS72:AS73"/>
    <mergeCell ref="C92:D92"/>
    <mergeCell ref="C93:D93"/>
    <mergeCell ref="C94:D94"/>
    <mergeCell ref="AV84:AV85"/>
    <mergeCell ref="AW84:AW85"/>
    <mergeCell ref="AS60:AS61"/>
    <mergeCell ref="AT60:AT61"/>
    <mergeCell ref="AU60:AU61"/>
    <mergeCell ref="X36:Y38"/>
    <mergeCell ref="AS36:AS37"/>
    <mergeCell ref="AT36:AT37"/>
    <mergeCell ref="AU36:AU37"/>
    <mergeCell ref="AV36:AV37"/>
    <mergeCell ref="AV108:AV109"/>
    <mergeCell ref="AW108:AW109"/>
    <mergeCell ref="AX108:AX109"/>
    <mergeCell ref="DA108:DA109"/>
    <mergeCell ref="DB108:DB109"/>
    <mergeCell ref="DC108:DC109"/>
    <mergeCell ref="DC96:DC97"/>
    <mergeCell ref="C102:D102"/>
    <mergeCell ref="C103:D103"/>
    <mergeCell ref="C104:D104"/>
    <mergeCell ref="C105:D105"/>
    <mergeCell ref="C106:D106"/>
    <mergeCell ref="AU96:AU97"/>
    <mergeCell ref="AV96:AV97"/>
    <mergeCell ref="AW96:AW97"/>
    <mergeCell ref="AX96:AX97"/>
    <mergeCell ref="DA96:DA97"/>
    <mergeCell ref="DB96:DB97"/>
    <mergeCell ref="AU108:AU109"/>
    <mergeCell ref="X96:Y98"/>
    <mergeCell ref="AS96:AS97"/>
    <mergeCell ref="AT96:AT97"/>
    <mergeCell ref="C107:D107"/>
    <mergeCell ref="X108:Y110"/>
    <mergeCell ref="AU72:AU73"/>
    <mergeCell ref="AV72:AV73"/>
    <mergeCell ref="AW72:AW73"/>
    <mergeCell ref="AX72:AX73"/>
    <mergeCell ref="DA72:DA73"/>
    <mergeCell ref="C82:D82"/>
    <mergeCell ref="X84:Y86"/>
    <mergeCell ref="AS84:AS85"/>
    <mergeCell ref="AT84:AT85"/>
    <mergeCell ref="AU84:AU85"/>
    <mergeCell ref="X72:Y74"/>
    <mergeCell ref="AV60:AV61"/>
    <mergeCell ref="AW60:AW61"/>
    <mergeCell ref="AX60:AX61"/>
    <mergeCell ref="DA60:DA61"/>
    <mergeCell ref="DB60:DB61"/>
    <mergeCell ref="DC60:DC61"/>
    <mergeCell ref="DB36:DB37"/>
    <mergeCell ref="DC36:DC37"/>
    <mergeCell ref="DA84:DA85"/>
    <mergeCell ref="DB84:DB85"/>
    <mergeCell ref="DC84:DC85"/>
    <mergeCell ref="DB72:DB73"/>
    <mergeCell ref="DC72:DC73"/>
    <mergeCell ref="AS108:AS109"/>
    <mergeCell ref="AT108:AT109"/>
    <mergeCell ref="C69:D69"/>
    <mergeCell ref="C70:D70"/>
    <mergeCell ref="C66:D66"/>
    <mergeCell ref="C67:D67"/>
    <mergeCell ref="C68:D68"/>
    <mergeCell ref="C56:D56"/>
    <mergeCell ref="C57:D57"/>
    <mergeCell ref="C58:D58"/>
    <mergeCell ref="C78:D78"/>
    <mergeCell ref="C79:D79"/>
    <mergeCell ref="C80:D80"/>
    <mergeCell ref="C81:D81"/>
    <mergeCell ref="AT72:AT73"/>
    <mergeCell ref="C54:D54"/>
    <mergeCell ref="C55:D55"/>
    <mergeCell ref="X60:Y62"/>
    <mergeCell ref="AS48:AS49"/>
    <mergeCell ref="AT48:AT49"/>
    <mergeCell ref="AU48:AU49"/>
    <mergeCell ref="C43:D43"/>
    <mergeCell ref="C44:D44"/>
    <mergeCell ref="C45:D45"/>
    <mergeCell ref="C46:D46"/>
    <mergeCell ref="C42:D42"/>
    <mergeCell ref="AV48:AV49"/>
    <mergeCell ref="AW48:AW49"/>
    <mergeCell ref="AX48:AX49"/>
    <mergeCell ref="DA48:DA49"/>
    <mergeCell ref="DB48:DB49"/>
    <mergeCell ref="DC48:DC49"/>
    <mergeCell ref="C32:D32"/>
    <mergeCell ref="C33:D33"/>
    <mergeCell ref="C34:D34"/>
    <mergeCell ref="X48:Y50"/>
    <mergeCell ref="AW36:AW37"/>
    <mergeCell ref="AX36:AX37"/>
    <mergeCell ref="DA36:DA37"/>
    <mergeCell ref="AX24:AX25"/>
    <mergeCell ref="DA24:DA25"/>
    <mergeCell ref="DB24:DB25"/>
    <mergeCell ref="DC24:DC25"/>
    <mergeCell ref="C30:D30"/>
    <mergeCell ref="C31:D31"/>
    <mergeCell ref="X24:Y26"/>
    <mergeCell ref="AS24:AS25"/>
    <mergeCell ref="AT24:AT25"/>
    <mergeCell ref="AU24:AU25"/>
    <mergeCell ref="AV24:AV25"/>
    <mergeCell ref="AW24:AW25"/>
    <mergeCell ref="C18:D18"/>
    <mergeCell ref="C19:D19"/>
    <mergeCell ref="C20:D20"/>
    <mergeCell ref="C21:D21"/>
    <mergeCell ref="C22:D22"/>
    <mergeCell ref="AV12:AV13"/>
    <mergeCell ref="AW12:AW13"/>
    <mergeCell ref="AX12:AX13"/>
    <mergeCell ref="DA12:DA13"/>
    <mergeCell ref="E2:M2"/>
    <mergeCell ref="O2:W2"/>
    <mergeCell ref="E3:M3"/>
    <mergeCell ref="O3:W3"/>
    <mergeCell ref="AA5:AR5"/>
    <mergeCell ref="AY5:BP5"/>
    <mergeCell ref="DB12:DB13"/>
    <mergeCell ref="DC12:DC13"/>
    <mergeCell ref="C10:D10"/>
    <mergeCell ref="X12:Y14"/>
    <mergeCell ref="AS12:AS13"/>
    <mergeCell ref="AT12:AT13"/>
    <mergeCell ref="AU12:AU13"/>
    <mergeCell ref="BQ5:CH5"/>
    <mergeCell ref="CI5:CZ5"/>
    <mergeCell ref="C6:D6"/>
    <mergeCell ref="C7:D7"/>
    <mergeCell ref="C8:D8"/>
    <mergeCell ref="C9:D9"/>
    <mergeCell ref="C11:D11"/>
  </mergeCells>
  <pageMargins left="0.7" right="0.7" top="0.75" bottom="0.75" header="0.3" footer="0.3"/>
  <pageSetup orientation="portrait" r:id="rId1"/>
  <ignoredErrors>
    <ignoredError sqref="E15:Y15 E108:W110 E100:Y102 N107 E111:Y111 X108:Y110 E99:Y99 E96:W98 E84:W86 E72:W74 E60:W62 E48:W50 E36:W38 E76:Y78 E88:Y90 E64:Y66 E52:Y54 E40:Y42 E28:Y30 E27:Y27 N35 N47 N59 N71 N95 N83 E39:Y39 X36:Y38 E51:Y51 X48:Y50 E63:Y63 X60:Y62 E75:Y75 X72:Y74 E87:Y87 X84:Y86 X96:Y98 N32:N34 X35:Y35 X31:Y34 N43:N46 X47:Y47 X43:Y46 N55:N58 X59:Y59 X55:Y58 N79:N82 X83:Y83 X79:Y82 N91:N94 X95:Y95 X91:Y94 N103:N106 X107:Y107 X103:Y106 N67:N70 X71:Y71 X67:Y70" formulaRange="1"/>
    <ignoredError sqref="Y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topLeftCell="C1" workbookViewId="0">
      <selection activeCell="C17" sqref="C17"/>
    </sheetView>
  </sheetViews>
  <sheetFormatPr defaultRowHeight="15"/>
  <cols>
    <col min="1" max="1" width="2.7109375" customWidth="1"/>
    <col min="2" max="2" width="9.140625" customWidth="1"/>
    <col min="3" max="3" width="40" customWidth="1"/>
    <col min="4" max="4" width="8.140625" customWidth="1"/>
    <col min="5" max="13" width="4.7109375" style="88" customWidth="1"/>
    <col min="14" max="14" width="7.7109375" style="88" customWidth="1"/>
    <col min="15" max="15" width="4.7109375" style="89" customWidth="1"/>
    <col min="16" max="23" width="4.7109375" customWidth="1"/>
    <col min="24" max="24" width="9.140625" customWidth="1"/>
    <col min="26" max="26" width="7.42578125" customWidth="1"/>
    <col min="175" max="175" width="2.7109375" customWidth="1"/>
    <col min="176" max="176" width="9.140625" customWidth="1"/>
    <col min="177" max="177" width="29.7109375" customWidth="1"/>
    <col min="178" max="178" width="8.140625" customWidth="1"/>
    <col min="179" max="187" width="4.7109375" customWidth="1"/>
    <col min="188" max="188" width="7.7109375" customWidth="1"/>
    <col min="189" max="197" width="4.7109375" customWidth="1"/>
    <col min="200" max="200" width="3.7109375" customWidth="1"/>
    <col min="201" max="218" width="0" hidden="1" customWidth="1"/>
    <col min="225" max="278" width="0" hidden="1" customWidth="1"/>
    <col min="279" max="279" width="12.5703125" customWidth="1"/>
    <col min="280" max="280" width="12.85546875" customWidth="1"/>
    <col min="281" max="281" width="12.5703125" customWidth="1"/>
    <col min="282" max="282" width="2.85546875" customWidth="1"/>
    <col min="431" max="431" width="2.7109375" customWidth="1"/>
    <col min="432" max="432" width="9.140625" customWidth="1"/>
    <col min="433" max="433" width="29.7109375" customWidth="1"/>
    <col min="434" max="434" width="8.140625" customWidth="1"/>
    <col min="435" max="443" width="4.7109375" customWidth="1"/>
    <col min="444" max="444" width="7.7109375" customWidth="1"/>
    <col min="445" max="453" width="4.7109375" customWidth="1"/>
    <col min="456" max="456" width="3.7109375" customWidth="1"/>
    <col min="457" max="474" width="0" hidden="1" customWidth="1"/>
    <col min="481" max="534" width="0" hidden="1" customWidth="1"/>
    <col min="535" max="535" width="12.5703125" customWidth="1"/>
    <col min="536" max="536" width="12.85546875" customWidth="1"/>
    <col min="537" max="537" width="12.5703125" customWidth="1"/>
    <col min="538" max="538" width="2.85546875" customWidth="1"/>
    <col min="687" max="687" width="2.7109375" customWidth="1"/>
    <col min="688" max="688" width="9.140625" customWidth="1"/>
    <col min="689" max="689" width="29.7109375" customWidth="1"/>
    <col min="690" max="690" width="8.140625" customWidth="1"/>
    <col min="691" max="699" width="4.7109375" customWidth="1"/>
    <col min="700" max="700" width="7.7109375" customWidth="1"/>
    <col min="701" max="709" width="4.7109375" customWidth="1"/>
    <col min="712" max="712" width="3.7109375" customWidth="1"/>
    <col min="713" max="730" width="0" hidden="1" customWidth="1"/>
    <col min="737" max="790" width="0" hidden="1" customWidth="1"/>
    <col min="791" max="791" width="12.5703125" customWidth="1"/>
    <col min="792" max="792" width="12.85546875" customWidth="1"/>
    <col min="793" max="793" width="12.5703125" customWidth="1"/>
    <col min="794" max="794" width="2.85546875" customWidth="1"/>
    <col min="943" max="943" width="2.7109375" customWidth="1"/>
    <col min="944" max="944" width="9.140625" customWidth="1"/>
    <col min="945" max="945" width="29.7109375" customWidth="1"/>
    <col min="946" max="946" width="8.140625" customWidth="1"/>
    <col min="947" max="955" width="4.7109375" customWidth="1"/>
    <col min="956" max="956" width="7.7109375" customWidth="1"/>
    <col min="957" max="965" width="4.7109375" customWidth="1"/>
    <col min="968" max="968" width="3.7109375" customWidth="1"/>
    <col min="969" max="986" width="0" hidden="1" customWidth="1"/>
    <col min="993" max="1046" width="0" hidden="1" customWidth="1"/>
    <col min="1047" max="1047" width="12.5703125" customWidth="1"/>
    <col min="1048" max="1048" width="12.85546875" customWidth="1"/>
    <col min="1049" max="1049" width="12.5703125" customWidth="1"/>
    <col min="1050" max="1050" width="2.85546875" customWidth="1"/>
    <col min="1199" max="1199" width="2.7109375" customWidth="1"/>
    <col min="1200" max="1200" width="9.140625" customWidth="1"/>
    <col min="1201" max="1201" width="29.7109375" customWidth="1"/>
    <col min="1202" max="1202" width="8.140625" customWidth="1"/>
    <col min="1203" max="1211" width="4.7109375" customWidth="1"/>
    <col min="1212" max="1212" width="7.7109375" customWidth="1"/>
    <col min="1213" max="1221" width="4.7109375" customWidth="1"/>
    <col min="1224" max="1224" width="3.7109375" customWidth="1"/>
    <col min="1225" max="1242" width="0" hidden="1" customWidth="1"/>
    <col min="1249" max="1302" width="0" hidden="1" customWidth="1"/>
    <col min="1303" max="1303" width="12.5703125" customWidth="1"/>
    <col min="1304" max="1304" width="12.85546875" customWidth="1"/>
    <col min="1305" max="1305" width="12.5703125" customWidth="1"/>
    <col min="1306" max="1306" width="2.85546875" customWidth="1"/>
    <col min="1455" max="1455" width="2.7109375" customWidth="1"/>
    <col min="1456" max="1456" width="9.140625" customWidth="1"/>
    <col min="1457" max="1457" width="29.7109375" customWidth="1"/>
    <col min="1458" max="1458" width="8.140625" customWidth="1"/>
    <col min="1459" max="1467" width="4.7109375" customWidth="1"/>
    <col min="1468" max="1468" width="7.7109375" customWidth="1"/>
    <col min="1469" max="1477" width="4.7109375" customWidth="1"/>
    <col min="1480" max="1480" width="3.7109375" customWidth="1"/>
    <col min="1481" max="1498" width="0" hidden="1" customWidth="1"/>
    <col min="1505" max="1558" width="0" hidden="1" customWidth="1"/>
    <col min="1559" max="1559" width="12.5703125" customWidth="1"/>
    <col min="1560" max="1560" width="12.85546875" customWidth="1"/>
    <col min="1561" max="1561" width="12.5703125" customWidth="1"/>
    <col min="1562" max="1562" width="2.85546875" customWidth="1"/>
    <col min="1711" max="1711" width="2.7109375" customWidth="1"/>
    <col min="1712" max="1712" width="9.140625" customWidth="1"/>
    <col min="1713" max="1713" width="29.7109375" customWidth="1"/>
    <col min="1714" max="1714" width="8.140625" customWidth="1"/>
    <col min="1715" max="1723" width="4.7109375" customWidth="1"/>
    <col min="1724" max="1724" width="7.7109375" customWidth="1"/>
    <col min="1725" max="1733" width="4.7109375" customWidth="1"/>
    <col min="1736" max="1736" width="3.7109375" customWidth="1"/>
    <col min="1737" max="1754" width="0" hidden="1" customWidth="1"/>
    <col min="1761" max="1814" width="0" hidden="1" customWidth="1"/>
    <col min="1815" max="1815" width="12.5703125" customWidth="1"/>
    <col min="1816" max="1816" width="12.85546875" customWidth="1"/>
    <col min="1817" max="1817" width="12.5703125" customWidth="1"/>
    <col min="1818" max="1818" width="2.85546875" customWidth="1"/>
    <col min="1967" max="1967" width="2.7109375" customWidth="1"/>
    <col min="1968" max="1968" width="9.140625" customWidth="1"/>
    <col min="1969" max="1969" width="29.7109375" customWidth="1"/>
    <col min="1970" max="1970" width="8.140625" customWidth="1"/>
    <col min="1971" max="1979" width="4.7109375" customWidth="1"/>
    <col min="1980" max="1980" width="7.7109375" customWidth="1"/>
    <col min="1981" max="1989" width="4.7109375" customWidth="1"/>
    <col min="1992" max="1992" width="3.7109375" customWidth="1"/>
    <col min="1993" max="2010" width="0" hidden="1" customWidth="1"/>
    <col min="2017" max="2070" width="0" hidden="1" customWidth="1"/>
    <col min="2071" max="2071" width="12.5703125" customWidth="1"/>
    <col min="2072" max="2072" width="12.85546875" customWidth="1"/>
    <col min="2073" max="2073" width="12.5703125" customWidth="1"/>
    <col min="2074" max="2074" width="2.85546875" customWidth="1"/>
    <col min="2223" max="2223" width="2.7109375" customWidth="1"/>
    <col min="2224" max="2224" width="9.140625" customWidth="1"/>
    <col min="2225" max="2225" width="29.7109375" customWidth="1"/>
    <col min="2226" max="2226" width="8.140625" customWidth="1"/>
    <col min="2227" max="2235" width="4.7109375" customWidth="1"/>
    <col min="2236" max="2236" width="7.7109375" customWidth="1"/>
    <col min="2237" max="2245" width="4.7109375" customWidth="1"/>
    <col min="2248" max="2248" width="3.7109375" customWidth="1"/>
    <col min="2249" max="2266" width="0" hidden="1" customWidth="1"/>
    <col min="2273" max="2326" width="0" hidden="1" customWidth="1"/>
    <col min="2327" max="2327" width="12.5703125" customWidth="1"/>
    <col min="2328" max="2328" width="12.85546875" customWidth="1"/>
    <col min="2329" max="2329" width="12.5703125" customWidth="1"/>
    <col min="2330" max="2330" width="2.85546875" customWidth="1"/>
    <col min="2479" max="2479" width="2.7109375" customWidth="1"/>
    <col min="2480" max="2480" width="9.140625" customWidth="1"/>
    <col min="2481" max="2481" width="29.7109375" customWidth="1"/>
    <col min="2482" max="2482" width="8.140625" customWidth="1"/>
    <col min="2483" max="2491" width="4.7109375" customWidth="1"/>
    <col min="2492" max="2492" width="7.7109375" customWidth="1"/>
    <col min="2493" max="2501" width="4.7109375" customWidth="1"/>
    <col min="2504" max="2504" width="3.7109375" customWidth="1"/>
    <col min="2505" max="2522" width="0" hidden="1" customWidth="1"/>
    <col min="2529" max="2582" width="0" hidden="1" customWidth="1"/>
    <col min="2583" max="2583" width="12.5703125" customWidth="1"/>
    <col min="2584" max="2584" width="12.85546875" customWidth="1"/>
    <col min="2585" max="2585" width="12.5703125" customWidth="1"/>
    <col min="2586" max="2586" width="2.85546875" customWidth="1"/>
    <col min="2735" max="2735" width="2.7109375" customWidth="1"/>
    <col min="2736" max="2736" width="9.140625" customWidth="1"/>
    <col min="2737" max="2737" width="29.7109375" customWidth="1"/>
    <col min="2738" max="2738" width="8.140625" customWidth="1"/>
    <col min="2739" max="2747" width="4.7109375" customWidth="1"/>
    <col min="2748" max="2748" width="7.7109375" customWidth="1"/>
    <col min="2749" max="2757" width="4.7109375" customWidth="1"/>
    <col min="2760" max="2760" width="3.7109375" customWidth="1"/>
    <col min="2761" max="2778" width="0" hidden="1" customWidth="1"/>
    <col min="2785" max="2838" width="0" hidden="1" customWidth="1"/>
    <col min="2839" max="2839" width="12.5703125" customWidth="1"/>
    <col min="2840" max="2840" width="12.85546875" customWidth="1"/>
    <col min="2841" max="2841" width="12.5703125" customWidth="1"/>
    <col min="2842" max="2842" width="2.85546875" customWidth="1"/>
    <col min="2991" max="2991" width="2.7109375" customWidth="1"/>
    <col min="2992" max="2992" width="9.140625" customWidth="1"/>
    <col min="2993" max="2993" width="29.7109375" customWidth="1"/>
    <col min="2994" max="2994" width="8.140625" customWidth="1"/>
    <col min="2995" max="3003" width="4.7109375" customWidth="1"/>
    <col min="3004" max="3004" width="7.7109375" customWidth="1"/>
    <col min="3005" max="3013" width="4.7109375" customWidth="1"/>
    <col min="3016" max="3016" width="3.7109375" customWidth="1"/>
    <col min="3017" max="3034" width="0" hidden="1" customWidth="1"/>
    <col min="3041" max="3094" width="0" hidden="1" customWidth="1"/>
    <col min="3095" max="3095" width="12.5703125" customWidth="1"/>
    <col min="3096" max="3096" width="12.85546875" customWidth="1"/>
    <col min="3097" max="3097" width="12.5703125" customWidth="1"/>
    <col min="3098" max="3098" width="2.85546875" customWidth="1"/>
    <col min="3247" max="3247" width="2.7109375" customWidth="1"/>
    <col min="3248" max="3248" width="9.140625" customWidth="1"/>
    <col min="3249" max="3249" width="29.7109375" customWidth="1"/>
    <col min="3250" max="3250" width="8.140625" customWidth="1"/>
    <col min="3251" max="3259" width="4.7109375" customWidth="1"/>
    <col min="3260" max="3260" width="7.7109375" customWidth="1"/>
    <col min="3261" max="3269" width="4.7109375" customWidth="1"/>
    <col min="3272" max="3272" width="3.7109375" customWidth="1"/>
    <col min="3273" max="3290" width="0" hidden="1" customWidth="1"/>
    <col min="3297" max="3350" width="0" hidden="1" customWidth="1"/>
    <col min="3351" max="3351" width="12.5703125" customWidth="1"/>
    <col min="3352" max="3352" width="12.85546875" customWidth="1"/>
    <col min="3353" max="3353" width="12.5703125" customWidth="1"/>
    <col min="3354" max="3354" width="2.85546875" customWidth="1"/>
    <col min="3503" max="3503" width="2.7109375" customWidth="1"/>
    <col min="3504" max="3504" width="9.140625" customWidth="1"/>
    <col min="3505" max="3505" width="29.7109375" customWidth="1"/>
    <col min="3506" max="3506" width="8.140625" customWidth="1"/>
    <col min="3507" max="3515" width="4.7109375" customWidth="1"/>
    <col min="3516" max="3516" width="7.7109375" customWidth="1"/>
    <col min="3517" max="3525" width="4.7109375" customWidth="1"/>
    <col min="3528" max="3528" width="3.7109375" customWidth="1"/>
    <col min="3529" max="3546" width="0" hidden="1" customWidth="1"/>
    <col min="3553" max="3606" width="0" hidden="1" customWidth="1"/>
    <col min="3607" max="3607" width="12.5703125" customWidth="1"/>
    <col min="3608" max="3608" width="12.85546875" customWidth="1"/>
    <col min="3609" max="3609" width="12.5703125" customWidth="1"/>
    <col min="3610" max="3610" width="2.85546875" customWidth="1"/>
    <col min="3759" max="3759" width="2.7109375" customWidth="1"/>
    <col min="3760" max="3760" width="9.140625" customWidth="1"/>
    <col min="3761" max="3761" width="29.7109375" customWidth="1"/>
    <col min="3762" max="3762" width="8.140625" customWidth="1"/>
    <col min="3763" max="3771" width="4.7109375" customWidth="1"/>
    <col min="3772" max="3772" width="7.7109375" customWidth="1"/>
    <col min="3773" max="3781" width="4.7109375" customWidth="1"/>
    <col min="3784" max="3784" width="3.7109375" customWidth="1"/>
    <col min="3785" max="3802" width="0" hidden="1" customWidth="1"/>
    <col min="3809" max="3862" width="0" hidden="1" customWidth="1"/>
    <col min="3863" max="3863" width="12.5703125" customWidth="1"/>
    <col min="3864" max="3864" width="12.85546875" customWidth="1"/>
    <col min="3865" max="3865" width="12.5703125" customWidth="1"/>
    <col min="3866" max="3866" width="2.85546875" customWidth="1"/>
    <col min="4015" max="4015" width="2.7109375" customWidth="1"/>
    <col min="4016" max="4016" width="9.140625" customWidth="1"/>
    <col min="4017" max="4017" width="29.7109375" customWidth="1"/>
    <col min="4018" max="4018" width="8.140625" customWidth="1"/>
    <col min="4019" max="4027" width="4.7109375" customWidth="1"/>
    <col min="4028" max="4028" width="7.7109375" customWidth="1"/>
    <col min="4029" max="4037" width="4.7109375" customWidth="1"/>
    <col min="4040" max="4040" width="3.7109375" customWidth="1"/>
    <col min="4041" max="4058" width="0" hidden="1" customWidth="1"/>
    <col min="4065" max="4118" width="0" hidden="1" customWidth="1"/>
    <col min="4119" max="4119" width="12.5703125" customWidth="1"/>
    <col min="4120" max="4120" width="12.85546875" customWidth="1"/>
    <col min="4121" max="4121" width="12.5703125" customWidth="1"/>
    <col min="4122" max="4122" width="2.85546875" customWidth="1"/>
    <col min="4271" max="4271" width="2.7109375" customWidth="1"/>
    <col min="4272" max="4272" width="9.140625" customWidth="1"/>
    <col min="4273" max="4273" width="29.7109375" customWidth="1"/>
    <col min="4274" max="4274" width="8.140625" customWidth="1"/>
    <col min="4275" max="4283" width="4.7109375" customWidth="1"/>
    <col min="4284" max="4284" width="7.7109375" customWidth="1"/>
    <col min="4285" max="4293" width="4.7109375" customWidth="1"/>
    <col min="4296" max="4296" width="3.7109375" customWidth="1"/>
    <col min="4297" max="4314" width="0" hidden="1" customWidth="1"/>
    <col min="4321" max="4374" width="0" hidden="1" customWidth="1"/>
    <col min="4375" max="4375" width="12.5703125" customWidth="1"/>
    <col min="4376" max="4376" width="12.85546875" customWidth="1"/>
    <col min="4377" max="4377" width="12.5703125" customWidth="1"/>
    <col min="4378" max="4378" width="2.85546875" customWidth="1"/>
    <col min="4527" max="4527" width="2.7109375" customWidth="1"/>
    <col min="4528" max="4528" width="9.140625" customWidth="1"/>
    <col min="4529" max="4529" width="29.7109375" customWidth="1"/>
    <col min="4530" max="4530" width="8.140625" customWidth="1"/>
    <col min="4531" max="4539" width="4.7109375" customWidth="1"/>
    <col min="4540" max="4540" width="7.7109375" customWidth="1"/>
    <col min="4541" max="4549" width="4.7109375" customWidth="1"/>
    <col min="4552" max="4552" width="3.7109375" customWidth="1"/>
    <col min="4553" max="4570" width="0" hidden="1" customWidth="1"/>
    <col min="4577" max="4630" width="0" hidden="1" customWidth="1"/>
    <col min="4631" max="4631" width="12.5703125" customWidth="1"/>
    <col min="4632" max="4632" width="12.85546875" customWidth="1"/>
    <col min="4633" max="4633" width="12.5703125" customWidth="1"/>
    <col min="4634" max="4634" width="2.85546875" customWidth="1"/>
    <col min="4783" max="4783" width="2.7109375" customWidth="1"/>
    <col min="4784" max="4784" width="9.140625" customWidth="1"/>
    <col min="4785" max="4785" width="29.7109375" customWidth="1"/>
    <col min="4786" max="4786" width="8.140625" customWidth="1"/>
    <col min="4787" max="4795" width="4.7109375" customWidth="1"/>
    <col min="4796" max="4796" width="7.7109375" customWidth="1"/>
    <col min="4797" max="4805" width="4.7109375" customWidth="1"/>
    <col min="4808" max="4808" width="3.7109375" customWidth="1"/>
    <col min="4809" max="4826" width="0" hidden="1" customWidth="1"/>
    <col min="4833" max="4886" width="0" hidden="1" customWidth="1"/>
    <col min="4887" max="4887" width="12.5703125" customWidth="1"/>
    <col min="4888" max="4888" width="12.85546875" customWidth="1"/>
    <col min="4889" max="4889" width="12.5703125" customWidth="1"/>
    <col min="4890" max="4890" width="2.85546875" customWidth="1"/>
    <col min="5039" max="5039" width="2.7109375" customWidth="1"/>
    <col min="5040" max="5040" width="9.140625" customWidth="1"/>
    <col min="5041" max="5041" width="29.7109375" customWidth="1"/>
    <col min="5042" max="5042" width="8.140625" customWidth="1"/>
    <col min="5043" max="5051" width="4.7109375" customWidth="1"/>
    <col min="5052" max="5052" width="7.7109375" customWidth="1"/>
    <col min="5053" max="5061" width="4.7109375" customWidth="1"/>
    <col min="5064" max="5064" width="3.7109375" customWidth="1"/>
    <col min="5065" max="5082" width="0" hidden="1" customWidth="1"/>
    <col min="5089" max="5142" width="0" hidden="1" customWidth="1"/>
    <col min="5143" max="5143" width="12.5703125" customWidth="1"/>
    <col min="5144" max="5144" width="12.85546875" customWidth="1"/>
    <col min="5145" max="5145" width="12.5703125" customWidth="1"/>
    <col min="5146" max="5146" width="2.85546875" customWidth="1"/>
    <col min="5295" max="5295" width="2.7109375" customWidth="1"/>
    <col min="5296" max="5296" width="9.140625" customWidth="1"/>
    <col min="5297" max="5297" width="29.7109375" customWidth="1"/>
    <col min="5298" max="5298" width="8.140625" customWidth="1"/>
    <col min="5299" max="5307" width="4.7109375" customWidth="1"/>
    <col min="5308" max="5308" width="7.7109375" customWidth="1"/>
    <col min="5309" max="5317" width="4.7109375" customWidth="1"/>
    <col min="5320" max="5320" width="3.7109375" customWidth="1"/>
    <col min="5321" max="5338" width="0" hidden="1" customWidth="1"/>
    <col min="5345" max="5398" width="0" hidden="1" customWidth="1"/>
    <col min="5399" max="5399" width="12.5703125" customWidth="1"/>
    <col min="5400" max="5400" width="12.85546875" customWidth="1"/>
    <col min="5401" max="5401" width="12.5703125" customWidth="1"/>
    <col min="5402" max="5402" width="2.85546875" customWidth="1"/>
    <col min="5551" max="5551" width="2.7109375" customWidth="1"/>
    <col min="5552" max="5552" width="9.140625" customWidth="1"/>
    <col min="5553" max="5553" width="29.7109375" customWidth="1"/>
    <col min="5554" max="5554" width="8.140625" customWidth="1"/>
    <col min="5555" max="5563" width="4.7109375" customWidth="1"/>
    <col min="5564" max="5564" width="7.7109375" customWidth="1"/>
    <col min="5565" max="5573" width="4.7109375" customWidth="1"/>
    <col min="5576" max="5576" width="3.7109375" customWidth="1"/>
    <col min="5577" max="5594" width="0" hidden="1" customWidth="1"/>
    <col min="5601" max="5654" width="0" hidden="1" customWidth="1"/>
    <col min="5655" max="5655" width="12.5703125" customWidth="1"/>
    <col min="5656" max="5656" width="12.85546875" customWidth="1"/>
    <col min="5657" max="5657" width="12.5703125" customWidth="1"/>
    <col min="5658" max="5658" width="2.85546875" customWidth="1"/>
    <col min="5807" max="5807" width="2.7109375" customWidth="1"/>
    <col min="5808" max="5808" width="9.140625" customWidth="1"/>
    <col min="5809" max="5809" width="29.7109375" customWidth="1"/>
    <col min="5810" max="5810" width="8.140625" customWidth="1"/>
    <col min="5811" max="5819" width="4.7109375" customWidth="1"/>
    <col min="5820" max="5820" width="7.7109375" customWidth="1"/>
    <col min="5821" max="5829" width="4.7109375" customWidth="1"/>
    <col min="5832" max="5832" width="3.7109375" customWidth="1"/>
    <col min="5833" max="5850" width="0" hidden="1" customWidth="1"/>
    <col min="5857" max="5910" width="0" hidden="1" customWidth="1"/>
    <col min="5911" max="5911" width="12.5703125" customWidth="1"/>
    <col min="5912" max="5912" width="12.85546875" customWidth="1"/>
    <col min="5913" max="5913" width="12.5703125" customWidth="1"/>
    <col min="5914" max="5914" width="2.85546875" customWidth="1"/>
    <col min="6063" max="6063" width="2.7109375" customWidth="1"/>
    <col min="6064" max="6064" width="9.140625" customWidth="1"/>
    <col min="6065" max="6065" width="29.7109375" customWidth="1"/>
    <col min="6066" max="6066" width="8.140625" customWidth="1"/>
    <col min="6067" max="6075" width="4.7109375" customWidth="1"/>
    <col min="6076" max="6076" width="7.7109375" customWidth="1"/>
    <col min="6077" max="6085" width="4.7109375" customWidth="1"/>
    <col min="6088" max="6088" width="3.7109375" customWidth="1"/>
    <col min="6089" max="6106" width="0" hidden="1" customWidth="1"/>
    <col min="6113" max="6166" width="0" hidden="1" customWidth="1"/>
    <col min="6167" max="6167" width="12.5703125" customWidth="1"/>
    <col min="6168" max="6168" width="12.85546875" customWidth="1"/>
    <col min="6169" max="6169" width="12.5703125" customWidth="1"/>
    <col min="6170" max="6170" width="2.85546875" customWidth="1"/>
    <col min="6319" max="6319" width="2.7109375" customWidth="1"/>
    <col min="6320" max="6320" width="9.140625" customWidth="1"/>
    <col min="6321" max="6321" width="29.7109375" customWidth="1"/>
    <col min="6322" max="6322" width="8.140625" customWidth="1"/>
    <col min="6323" max="6331" width="4.7109375" customWidth="1"/>
    <col min="6332" max="6332" width="7.7109375" customWidth="1"/>
    <col min="6333" max="6341" width="4.7109375" customWidth="1"/>
    <col min="6344" max="6344" width="3.7109375" customWidth="1"/>
    <col min="6345" max="6362" width="0" hidden="1" customWidth="1"/>
    <col min="6369" max="6422" width="0" hidden="1" customWidth="1"/>
    <col min="6423" max="6423" width="12.5703125" customWidth="1"/>
    <col min="6424" max="6424" width="12.85546875" customWidth="1"/>
    <col min="6425" max="6425" width="12.5703125" customWidth="1"/>
    <col min="6426" max="6426" width="2.85546875" customWidth="1"/>
    <col min="6575" max="6575" width="2.7109375" customWidth="1"/>
    <col min="6576" max="6576" width="9.140625" customWidth="1"/>
    <col min="6577" max="6577" width="29.7109375" customWidth="1"/>
    <col min="6578" max="6578" width="8.140625" customWidth="1"/>
    <col min="6579" max="6587" width="4.7109375" customWidth="1"/>
    <col min="6588" max="6588" width="7.7109375" customWidth="1"/>
    <col min="6589" max="6597" width="4.7109375" customWidth="1"/>
    <col min="6600" max="6600" width="3.7109375" customWidth="1"/>
    <col min="6601" max="6618" width="0" hidden="1" customWidth="1"/>
    <col min="6625" max="6678" width="0" hidden="1" customWidth="1"/>
    <col min="6679" max="6679" width="12.5703125" customWidth="1"/>
    <col min="6680" max="6680" width="12.85546875" customWidth="1"/>
    <col min="6681" max="6681" width="12.5703125" customWidth="1"/>
    <col min="6682" max="6682" width="2.85546875" customWidth="1"/>
    <col min="6831" max="6831" width="2.7109375" customWidth="1"/>
    <col min="6832" max="6832" width="9.140625" customWidth="1"/>
    <col min="6833" max="6833" width="29.7109375" customWidth="1"/>
    <col min="6834" max="6834" width="8.140625" customWidth="1"/>
    <col min="6835" max="6843" width="4.7109375" customWidth="1"/>
    <col min="6844" max="6844" width="7.7109375" customWidth="1"/>
    <col min="6845" max="6853" width="4.7109375" customWidth="1"/>
    <col min="6856" max="6856" width="3.7109375" customWidth="1"/>
    <col min="6857" max="6874" width="0" hidden="1" customWidth="1"/>
    <col min="6881" max="6934" width="0" hidden="1" customWidth="1"/>
    <col min="6935" max="6935" width="12.5703125" customWidth="1"/>
    <col min="6936" max="6936" width="12.85546875" customWidth="1"/>
    <col min="6937" max="6937" width="12.5703125" customWidth="1"/>
    <col min="6938" max="6938" width="2.85546875" customWidth="1"/>
    <col min="7087" max="7087" width="2.7109375" customWidth="1"/>
    <col min="7088" max="7088" width="9.140625" customWidth="1"/>
    <col min="7089" max="7089" width="29.7109375" customWidth="1"/>
    <col min="7090" max="7090" width="8.140625" customWidth="1"/>
    <col min="7091" max="7099" width="4.7109375" customWidth="1"/>
    <col min="7100" max="7100" width="7.7109375" customWidth="1"/>
    <col min="7101" max="7109" width="4.7109375" customWidth="1"/>
    <col min="7112" max="7112" width="3.7109375" customWidth="1"/>
    <col min="7113" max="7130" width="0" hidden="1" customWidth="1"/>
    <col min="7137" max="7190" width="0" hidden="1" customWidth="1"/>
    <col min="7191" max="7191" width="12.5703125" customWidth="1"/>
    <col min="7192" max="7192" width="12.85546875" customWidth="1"/>
    <col min="7193" max="7193" width="12.5703125" customWidth="1"/>
    <col min="7194" max="7194" width="2.85546875" customWidth="1"/>
    <col min="7343" max="7343" width="2.7109375" customWidth="1"/>
    <col min="7344" max="7344" width="9.140625" customWidth="1"/>
    <col min="7345" max="7345" width="29.7109375" customWidth="1"/>
    <col min="7346" max="7346" width="8.140625" customWidth="1"/>
    <col min="7347" max="7355" width="4.7109375" customWidth="1"/>
    <col min="7356" max="7356" width="7.7109375" customWidth="1"/>
    <col min="7357" max="7365" width="4.7109375" customWidth="1"/>
    <col min="7368" max="7368" width="3.7109375" customWidth="1"/>
    <col min="7369" max="7386" width="0" hidden="1" customWidth="1"/>
    <col min="7393" max="7446" width="0" hidden="1" customWidth="1"/>
    <col min="7447" max="7447" width="12.5703125" customWidth="1"/>
    <col min="7448" max="7448" width="12.85546875" customWidth="1"/>
    <col min="7449" max="7449" width="12.5703125" customWidth="1"/>
    <col min="7450" max="7450" width="2.85546875" customWidth="1"/>
    <col min="7599" max="7599" width="2.7109375" customWidth="1"/>
    <col min="7600" max="7600" width="9.140625" customWidth="1"/>
    <col min="7601" max="7601" width="29.7109375" customWidth="1"/>
    <col min="7602" max="7602" width="8.140625" customWidth="1"/>
    <col min="7603" max="7611" width="4.7109375" customWidth="1"/>
    <col min="7612" max="7612" width="7.7109375" customWidth="1"/>
    <col min="7613" max="7621" width="4.7109375" customWidth="1"/>
    <col min="7624" max="7624" width="3.7109375" customWidth="1"/>
    <col min="7625" max="7642" width="0" hidden="1" customWidth="1"/>
    <col min="7649" max="7702" width="0" hidden="1" customWidth="1"/>
    <col min="7703" max="7703" width="12.5703125" customWidth="1"/>
    <col min="7704" max="7704" width="12.85546875" customWidth="1"/>
    <col min="7705" max="7705" width="12.5703125" customWidth="1"/>
    <col min="7706" max="7706" width="2.85546875" customWidth="1"/>
    <col min="7855" max="7855" width="2.7109375" customWidth="1"/>
    <col min="7856" max="7856" width="9.140625" customWidth="1"/>
    <col min="7857" max="7857" width="29.7109375" customWidth="1"/>
    <col min="7858" max="7858" width="8.140625" customWidth="1"/>
    <col min="7859" max="7867" width="4.7109375" customWidth="1"/>
    <col min="7868" max="7868" width="7.7109375" customWidth="1"/>
    <col min="7869" max="7877" width="4.7109375" customWidth="1"/>
    <col min="7880" max="7880" width="3.7109375" customWidth="1"/>
    <col min="7881" max="7898" width="0" hidden="1" customWidth="1"/>
    <col min="7905" max="7958" width="0" hidden="1" customWidth="1"/>
    <col min="7959" max="7959" width="12.5703125" customWidth="1"/>
    <col min="7960" max="7960" width="12.85546875" customWidth="1"/>
    <col min="7961" max="7961" width="12.5703125" customWidth="1"/>
    <col min="7962" max="7962" width="2.85546875" customWidth="1"/>
    <col min="8111" max="8111" width="2.7109375" customWidth="1"/>
    <col min="8112" max="8112" width="9.140625" customWidth="1"/>
    <col min="8113" max="8113" width="29.7109375" customWidth="1"/>
    <col min="8114" max="8114" width="8.140625" customWidth="1"/>
    <col min="8115" max="8123" width="4.7109375" customWidth="1"/>
    <col min="8124" max="8124" width="7.7109375" customWidth="1"/>
    <col min="8125" max="8133" width="4.7109375" customWidth="1"/>
    <col min="8136" max="8136" width="3.7109375" customWidth="1"/>
    <col min="8137" max="8154" width="0" hidden="1" customWidth="1"/>
    <col min="8161" max="8214" width="0" hidden="1" customWidth="1"/>
    <col min="8215" max="8215" width="12.5703125" customWidth="1"/>
    <col min="8216" max="8216" width="12.85546875" customWidth="1"/>
    <col min="8217" max="8217" width="12.5703125" customWidth="1"/>
    <col min="8218" max="8218" width="2.85546875" customWidth="1"/>
    <col min="8367" max="8367" width="2.7109375" customWidth="1"/>
    <col min="8368" max="8368" width="9.140625" customWidth="1"/>
    <col min="8369" max="8369" width="29.7109375" customWidth="1"/>
    <col min="8370" max="8370" width="8.140625" customWidth="1"/>
    <col min="8371" max="8379" width="4.7109375" customWidth="1"/>
    <col min="8380" max="8380" width="7.7109375" customWidth="1"/>
    <col min="8381" max="8389" width="4.7109375" customWidth="1"/>
    <col min="8392" max="8392" width="3.7109375" customWidth="1"/>
    <col min="8393" max="8410" width="0" hidden="1" customWidth="1"/>
    <col min="8417" max="8470" width="0" hidden="1" customWidth="1"/>
    <col min="8471" max="8471" width="12.5703125" customWidth="1"/>
    <col min="8472" max="8472" width="12.85546875" customWidth="1"/>
    <col min="8473" max="8473" width="12.5703125" customWidth="1"/>
    <col min="8474" max="8474" width="2.85546875" customWidth="1"/>
    <col min="8623" max="8623" width="2.7109375" customWidth="1"/>
    <col min="8624" max="8624" width="9.140625" customWidth="1"/>
    <col min="8625" max="8625" width="29.7109375" customWidth="1"/>
    <col min="8626" max="8626" width="8.140625" customWidth="1"/>
    <col min="8627" max="8635" width="4.7109375" customWidth="1"/>
    <col min="8636" max="8636" width="7.7109375" customWidth="1"/>
    <col min="8637" max="8645" width="4.7109375" customWidth="1"/>
    <col min="8648" max="8648" width="3.7109375" customWidth="1"/>
    <col min="8649" max="8666" width="0" hidden="1" customWidth="1"/>
    <col min="8673" max="8726" width="0" hidden="1" customWidth="1"/>
    <col min="8727" max="8727" width="12.5703125" customWidth="1"/>
    <col min="8728" max="8728" width="12.85546875" customWidth="1"/>
    <col min="8729" max="8729" width="12.5703125" customWidth="1"/>
    <col min="8730" max="8730" width="2.85546875" customWidth="1"/>
    <col min="8879" max="8879" width="2.7109375" customWidth="1"/>
    <col min="8880" max="8880" width="9.140625" customWidth="1"/>
    <col min="8881" max="8881" width="29.7109375" customWidth="1"/>
    <col min="8882" max="8882" width="8.140625" customWidth="1"/>
    <col min="8883" max="8891" width="4.7109375" customWidth="1"/>
    <col min="8892" max="8892" width="7.7109375" customWidth="1"/>
    <col min="8893" max="8901" width="4.7109375" customWidth="1"/>
    <col min="8904" max="8904" width="3.7109375" customWidth="1"/>
    <col min="8905" max="8922" width="0" hidden="1" customWidth="1"/>
    <col min="8929" max="8982" width="0" hidden="1" customWidth="1"/>
    <col min="8983" max="8983" width="12.5703125" customWidth="1"/>
    <col min="8984" max="8984" width="12.85546875" customWidth="1"/>
    <col min="8985" max="8985" width="12.5703125" customWidth="1"/>
    <col min="8986" max="8986" width="2.85546875" customWidth="1"/>
    <col min="9135" max="9135" width="2.7109375" customWidth="1"/>
    <col min="9136" max="9136" width="9.140625" customWidth="1"/>
    <col min="9137" max="9137" width="29.7109375" customWidth="1"/>
    <col min="9138" max="9138" width="8.140625" customWidth="1"/>
    <col min="9139" max="9147" width="4.7109375" customWidth="1"/>
    <col min="9148" max="9148" width="7.7109375" customWidth="1"/>
    <col min="9149" max="9157" width="4.7109375" customWidth="1"/>
    <col min="9160" max="9160" width="3.7109375" customWidth="1"/>
    <col min="9161" max="9178" width="0" hidden="1" customWidth="1"/>
    <col min="9185" max="9238" width="0" hidden="1" customWidth="1"/>
    <col min="9239" max="9239" width="12.5703125" customWidth="1"/>
    <col min="9240" max="9240" width="12.85546875" customWidth="1"/>
    <col min="9241" max="9241" width="12.5703125" customWidth="1"/>
    <col min="9242" max="9242" width="2.85546875" customWidth="1"/>
    <col min="9391" max="9391" width="2.7109375" customWidth="1"/>
    <col min="9392" max="9392" width="9.140625" customWidth="1"/>
    <col min="9393" max="9393" width="29.7109375" customWidth="1"/>
    <col min="9394" max="9394" width="8.140625" customWidth="1"/>
    <col min="9395" max="9403" width="4.7109375" customWidth="1"/>
    <col min="9404" max="9404" width="7.7109375" customWidth="1"/>
    <col min="9405" max="9413" width="4.7109375" customWidth="1"/>
    <col min="9416" max="9416" width="3.7109375" customWidth="1"/>
    <col min="9417" max="9434" width="0" hidden="1" customWidth="1"/>
    <col min="9441" max="9494" width="0" hidden="1" customWidth="1"/>
    <col min="9495" max="9495" width="12.5703125" customWidth="1"/>
    <col min="9496" max="9496" width="12.85546875" customWidth="1"/>
    <col min="9497" max="9497" width="12.5703125" customWidth="1"/>
    <col min="9498" max="9498" width="2.85546875" customWidth="1"/>
    <col min="9647" max="9647" width="2.7109375" customWidth="1"/>
    <col min="9648" max="9648" width="9.140625" customWidth="1"/>
    <col min="9649" max="9649" width="29.7109375" customWidth="1"/>
    <col min="9650" max="9650" width="8.140625" customWidth="1"/>
    <col min="9651" max="9659" width="4.7109375" customWidth="1"/>
    <col min="9660" max="9660" width="7.7109375" customWidth="1"/>
    <col min="9661" max="9669" width="4.7109375" customWidth="1"/>
    <col min="9672" max="9672" width="3.7109375" customWidth="1"/>
    <col min="9673" max="9690" width="0" hidden="1" customWidth="1"/>
    <col min="9697" max="9750" width="0" hidden="1" customWidth="1"/>
    <col min="9751" max="9751" width="12.5703125" customWidth="1"/>
    <col min="9752" max="9752" width="12.85546875" customWidth="1"/>
    <col min="9753" max="9753" width="12.5703125" customWidth="1"/>
    <col min="9754" max="9754" width="2.85546875" customWidth="1"/>
    <col min="9903" max="9903" width="2.7109375" customWidth="1"/>
    <col min="9904" max="9904" width="9.140625" customWidth="1"/>
    <col min="9905" max="9905" width="29.7109375" customWidth="1"/>
    <col min="9906" max="9906" width="8.140625" customWidth="1"/>
    <col min="9907" max="9915" width="4.7109375" customWidth="1"/>
    <col min="9916" max="9916" width="7.7109375" customWidth="1"/>
    <col min="9917" max="9925" width="4.7109375" customWidth="1"/>
    <col min="9928" max="9928" width="3.7109375" customWidth="1"/>
    <col min="9929" max="9946" width="0" hidden="1" customWidth="1"/>
    <col min="9953" max="10006" width="0" hidden="1" customWidth="1"/>
    <col min="10007" max="10007" width="12.5703125" customWidth="1"/>
    <col min="10008" max="10008" width="12.85546875" customWidth="1"/>
    <col min="10009" max="10009" width="12.5703125" customWidth="1"/>
    <col min="10010" max="10010" width="2.85546875" customWidth="1"/>
    <col min="10159" max="10159" width="2.7109375" customWidth="1"/>
    <col min="10160" max="10160" width="9.140625" customWidth="1"/>
    <col min="10161" max="10161" width="29.7109375" customWidth="1"/>
    <col min="10162" max="10162" width="8.140625" customWidth="1"/>
    <col min="10163" max="10171" width="4.7109375" customWidth="1"/>
    <col min="10172" max="10172" width="7.7109375" customWidth="1"/>
    <col min="10173" max="10181" width="4.7109375" customWidth="1"/>
    <col min="10184" max="10184" width="3.7109375" customWidth="1"/>
    <col min="10185" max="10202" width="0" hidden="1" customWidth="1"/>
    <col min="10209" max="10262" width="0" hidden="1" customWidth="1"/>
    <col min="10263" max="10263" width="12.5703125" customWidth="1"/>
    <col min="10264" max="10264" width="12.85546875" customWidth="1"/>
    <col min="10265" max="10265" width="12.5703125" customWidth="1"/>
    <col min="10266" max="10266" width="2.85546875" customWidth="1"/>
    <col min="10415" max="10415" width="2.7109375" customWidth="1"/>
    <col min="10416" max="10416" width="9.140625" customWidth="1"/>
    <col min="10417" max="10417" width="29.7109375" customWidth="1"/>
    <col min="10418" max="10418" width="8.140625" customWidth="1"/>
    <col min="10419" max="10427" width="4.7109375" customWidth="1"/>
    <col min="10428" max="10428" width="7.7109375" customWidth="1"/>
    <col min="10429" max="10437" width="4.7109375" customWidth="1"/>
    <col min="10440" max="10440" width="3.7109375" customWidth="1"/>
    <col min="10441" max="10458" width="0" hidden="1" customWidth="1"/>
    <col min="10465" max="10518" width="0" hidden="1" customWidth="1"/>
    <col min="10519" max="10519" width="12.5703125" customWidth="1"/>
    <col min="10520" max="10520" width="12.85546875" customWidth="1"/>
    <col min="10521" max="10521" width="12.5703125" customWidth="1"/>
    <col min="10522" max="10522" width="2.85546875" customWidth="1"/>
    <col min="10671" max="10671" width="2.7109375" customWidth="1"/>
    <col min="10672" max="10672" width="9.140625" customWidth="1"/>
    <col min="10673" max="10673" width="29.7109375" customWidth="1"/>
    <col min="10674" max="10674" width="8.140625" customWidth="1"/>
    <col min="10675" max="10683" width="4.7109375" customWidth="1"/>
    <col min="10684" max="10684" width="7.7109375" customWidth="1"/>
    <col min="10685" max="10693" width="4.7109375" customWidth="1"/>
    <col min="10696" max="10696" width="3.7109375" customWidth="1"/>
    <col min="10697" max="10714" width="0" hidden="1" customWidth="1"/>
    <col min="10721" max="10774" width="0" hidden="1" customWidth="1"/>
    <col min="10775" max="10775" width="12.5703125" customWidth="1"/>
    <col min="10776" max="10776" width="12.85546875" customWidth="1"/>
    <col min="10777" max="10777" width="12.5703125" customWidth="1"/>
    <col min="10778" max="10778" width="2.85546875" customWidth="1"/>
    <col min="10927" max="10927" width="2.7109375" customWidth="1"/>
    <col min="10928" max="10928" width="9.140625" customWidth="1"/>
    <col min="10929" max="10929" width="29.7109375" customWidth="1"/>
    <col min="10930" max="10930" width="8.140625" customWidth="1"/>
    <col min="10931" max="10939" width="4.7109375" customWidth="1"/>
    <col min="10940" max="10940" width="7.7109375" customWidth="1"/>
    <col min="10941" max="10949" width="4.7109375" customWidth="1"/>
    <col min="10952" max="10952" width="3.7109375" customWidth="1"/>
    <col min="10953" max="10970" width="0" hidden="1" customWidth="1"/>
    <col min="10977" max="11030" width="0" hidden="1" customWidth="1"/>
    <col min="11031" max="11031" width="12.5703125" customWidth="1"/>
    <col min="11032" max="11032" width="12.85546875" customWidth="1"/>
    <col min="11033" max="11033" width="12.5703125" customWidth="1"/>
    <col min="11034" max="11034" width="2.85546875" customWidth="1"/>
    <col min="11183" max="11183" width="2.7109375" customWidth="1"/>
    <col min="11184" max="11184" width="9.140625" customWidth="1"/>
    <col min="11185" max="11185" width="29.7109375" customWidth="1"/>
    <col min="11186" max="11186" width="8.140625" customWidth="1"/>
    <col min="11187" max="11195" width="4.7109375" customWidth="1"/>
    <col min="11196" max="11196" width="7.7109375" customWidth="1"/>
    <col min="11197" max="11205" width="4.7109375" customWidth="1"/>
    <col min="11208" max="11208" width="3.7109375" customWidth="1"/>
    <col min="11209" max="11226" width="0" hidden="1" customWidth="1"/>
    <col min="11233" max="11286" width="0" hidden="1" customWidth="1"/>
    <col min="11287" max="11287" width="12.5703125" customWidth="1"/>
    <col min="11288" max="11288" width="12.85546875" customWidth="1"/>
    <col min="11289" max="11289" width="12.5703125" customWidth="1"/>
    <col min="11290" max="11290" width="2.85546875" customWidth="1"/>
    <col min="11439" max="11439" width="2.7109375" customWidth="1"/>
    <col min="11440" max="11440" width="9.140625" customWidth="1"/>
    <col min="11441" max="11441" width="29.7109375" customWidth="1"/>
    <col min="11442" max="11442" width="8.140625" customWidth="1"/>
    <col min="11443" max="11451" width="4.7109375" customWidth="1"/>
    <col min="11452" max="11452" width="7.7109375" customWidth="1"/>
    <col min="11453" max="11461" width="4.7109375" customWidth="1"/>
    <col min="11464" max="11464" width="3.7109375" customWidth="1"/>
    <col min="11465" max="11482" width="0" hidden="1" customWidth="1"/>
    <col min="11489" max="11542" width="0" hidden="1" customWidth="1"/>
    <col min="11543" max="11543" width="12.5703125" customWidth="1"/>
    <col min="11544" max="11544" width="12.85546875" customWidth="1"/>
    <col min="11545" max="11545" width="12.5703125" customWidth="1"/>
    <col min="11546" max="11546" width="2.85546875" customWidth="1"/>
    <col min="11695" max="11695" width="2.7109375" customWidth="1"/>
    <col min="11696" max="11696" width="9.140625" customWidth="1"/>
    <col min="11697" max="11697" width="29.7109375" customWidth="1"/>
    <col min="11698" max="11698" width="8.140625" customWidth="1"/>
    <col min="11699" max="11707" width="4.7109375" customWidth="1"/>
    <col min="11708" max="11708" width="7.7109375" customWidth="1"/>
    <col min="11709" max="11717" width="4.7109375" customWidth="1"/>
    <col min="11720" max="11720" width="3.7109375" customWidth="1"/>
    <col min="11721" max="11738" width="0" hidden="1" customWidth="1"/>
    <col min="11745" max="11798" width="0" hidden="1" customWidth="1"/>
    <col min="11799" max="11799" width="12.5703125" customWidth="1"/>
    <col min="11800" max="11800" width="12.85546875" customWidth="1"/>
    <col min="11801" max="11801" width="12.5703125" customWidth="1"/>
    <col min="11802" max="11802" width="2.85546875" customWidth="1"/>
    <col min="11951" max="11951" width="2.7109375" customWidth="1"/>
    <col min="11952" max="11952" width="9.140625" customWidth="1"/>
    <col min="11953" max="11953" width="29.7109375" customWidth="1"/>
    <col min="11954" max="11954" width="8.140625" customWidth="1"/>
    <col min="11955" max="11963" width="4.7109375" customWidth="1"/>
    <col min="11964" max="11964" width="7.7109375" customWidth="1"/>
    <col min="11965" max="11973" width="4.7109375" customWidth="1"/>
    <col min="11976" max="11976" width="3.7109375" customWidth="1"/>
    <col min="11977" max="11994" width="0" hidden="1" customWidth="1"/>
    <col min="12001" max="12054" width="0" hidden="1" customWidth="1"/>
    <col min="12055" max="12055" width="12.5703125" customWidth="1"/>
    <col min="12056" max="12056" width="12.85546875" customWidth="1"/>
    <col min="12057" max="12057" width="12.5703125" customWidth="1"/>
    <col min="12058" max="12058" width="2.85546875" customWidth="1"/>
    <col min="12207" max="12207" width="2.7109375" customWidth="1"/>
    <col min="12208" max="12208" width="9.140625" customWidth="1"/>
    <col min="12209" max="12209" width="29.7109375" customWidth="1"/>
    <col min="12210" max="12210" width="8.140625" customWidth="1"/>
    <col min="12211" max="12219" width="4.7109375" customWidth="1"/>
    <col min="12220" max="12220" width="7.7109375" customWidth="1"/>
    <col min="12221" max="12229" width="4.7109375" customWidth="1"/>
    <col min="12232" max="12232" width="3.7109375" customWidth="1"/>
    <col min="12233" max="12250" width="0" hidden="1" customWidth="1"/>
    <col min="12257" max="12310" width="0" hidden="1" customWidth="1"/>
    <col min="12311" max="12311" width="12.5703125" customWidth="1"/>
    <col min="12312" max="12312" width="12.85546875" customWidth="1"/>
    <col min="12313" max="12313" width="12.5703125" customWidth="1"/>
    <col min="12314" max="12314" width="2.85546875" customWidth="1"/>
    <col min="12463" max="12463" width="2.7109375" customWidth="1"/>
    <col min="12464" max="12464" width="9.140625" customWidth="1"/>
    <col min="12465" max="12465" width="29.7109375" customWidth="1"/>
    <col min="12466" max="12466" width="8.140625" customWidth="1"/>
    <col min="12467" max="12475" width="4.7109375" customWidth="1"/>
    <col min="12476" max="12476" width="7.7109375" customWidth="1"/>
    <col min="12477" max="12485" width="4.7109375" customWidth="1"/>
    <col min="12488" max="12488" width="3.7109375" customWidth="1"/>
    <col min="12489" max="12506" width="0" hidden="1" customWidth="1"/>
    <col min="12513" max="12566" width="0" hidden="1" customWidth="1"/>
    <col min="12567" max="12567" width="12.5703125" customWidth="1"/>
    <col min="12568" max="12568" width="12.85546875" customWidth="1"/>
    <col min="12569" max="12569" width="12.5703125" customWidth="1"/>
    <col min="12570" max="12570" width="2.85546875" customWidth="1"/>
    <col min="12719" max="12719" width="2.7109375" customWidth="1"/>
    <col min="12720" max="12720" width="9.140625" customWidth="1"/>
    <col min="12721" max="12721" width="29.7109375" customWidth="1"/>
    <col min="12722" max="12722" width="8.140625" customWidth="1"/>
    <col min="12723" max="12731" width="4.7109375" customWidth="1"/>
    <col min="12732" max="12732" width="7.7109375" customWidth="1"/>
    <col min="12733" max="12741" width="4.7109375" customWidth="1"/>
    <col min="12744" max="12744" width="3.7109375" customWidth="1"/>
    <col min="12745" max="12762" width="0" hidden="1" customWidth="1"/>
    <col min="12769" max="12822" width="0" hidden="1" customWidth="1"/>
    <col min="12823" max="12823" width="12.5703125" customWidth="1"/>
    <col min="12824" max="12824" width="12.85546875" customWidth="1"/>
    <col min="12825" max="12825" width="12.5703125" customWidth="1"/>
    <col min="12826" max="12826" width="2.85546875" customWidth="1"/>
    <col min="12975" max="12975" width="2.7109375" customWidth="1"/>
    <col min="12976" max="12976" width="9.140625" customWidth="1"/>
    <col min="12977" max="12977" width="29.7109375" customWidth="1"/>
    <col min="12978" max="12978" width="8.140625" customWidth="1"/>
    <col min="12979" max="12987" width="4.7109375" customWidth="1"/>
    <col min="12988" max="12988" width="7.7109375" customWidth="1"/>
    <col min="12989" max="12997" width="4.7109375" customWidth="1"/>
    <col min="13000" max="13000" width="3.7109375" customWidth="1"/>
    <col min="13001" max="13018" width="0" hidden="1" customWidth="1"/>
    <col min="13025" max="13078" width="0" hidden="1" customWidth="1"/>
    <col min="13079" max="13079" width="12.5703125" customWidth="1"/>
    <col min="13080" max="13080" width="12.85546875" customWidth="1"/>
    <col min="13081" max="13081" width="12.5703125" customWidth="1"/>
    <col min="13082" max="13082" width="2.85546875" customWidth="1"/>
    <col min="13231" max="13231" width="2.7109375" customWidth="1"/>
    <col min="13232" max="13232" width="9.140625" customWidth="1"/>
    <col min="13233" max="13233" width="29.7109375" customWidth="1"/>
    <col min="13234" max="13234" width="8.140625" customWidth="1"/>
    <col min="13235" max="13243" width="4.7109375" customWidth="1"/>
    <col min="13244" max="13244" width="7.7109375" customWidth="1"/>
    <col min="13245" max="13253" width="4.7109375" customWidth="1"/>
    <col min="13256" max="13256" width="3.7109375" customWidth="1"/>
    <col min="13257" max="13274" width="0" hidden="1" customWidth="1"/>
    <col min="13281" max="13334" width="0" hidden="1" customWidth="1"/>
    <col min="13335" max="13335" width="12.5703125" customWidth="1"/>
    <col min="13336" max="13336" width="12.85546875" customWidth="1"/>
    <col min="13337" max="13337" width="12.5703125" customWidth="1"/>
    <col min="13338" max="13338" width="2.85546875" customWidth="1"/>
    <col min="13487" max="13487" width="2.7109375" customWidth="1"/>
    <col min="13488" max="13488" width="9.140625" customWidth="1"/>
    <col min="13489" max="13489" width="29.7109375" customWidth="1"/>
    <col min="13490" max="13490" width="8.140625" customWidth="1"/>
    <col min="13491" max="13499" width="4.7109375" customWidth="1"/>
    <col min="13500" max="13500" width="7.7109375" customWidth="1"/>
    <col min="13501" max="13509" width="4.7109375" customWidth="1"/>
    <col min="13512" max="13512" width="3.7109375" customWidth="1"/>
    <col min="13513" max="13530" width="0" hidden="1" customWidth="1"/>
    <col min="13537" max="13590" width="0" hidden="1" customWidth="1"/>
    <col min="13591" max="13591" width="12.5703125" customWidth="1"/>
    <col min="13592" max="13592" width="12.85546875" customWidth="1"/>
    <col min="13593" max="13593" width="12.5703125" customWidth="1"/>
    <col min="13594" max="13594" width="2.85546875" customWidth="1"/>
    <col min="13743" max="13743" width="2.7109375" customWidth="1"/>
    <col min="13744" max="13744" width="9.140625" customWidth="1"/>
    <col min="13745" max="13745" width="29.7109375" customWidth="1"/>
    <col min="13746" max="13746" width="8.140625" customWidth="1"/>
    <col min="13747" max="13755" width="4.7109375" customWidth="1"/>
    <col min="13756" max="13756" width="7.7109375" customWidth="1"/>
    <col min="13757" max="13765" width="4.7109375" customWidth="1"/>
    <col min="13768" max="13768" width="3.7109375" customWidth="1"/>
    <col min="13769" max="13786" width="0" hidden="1" customWidth="1"/>
    <col min="13793" max="13846" width="0" hidden="1" customWidth="1"/>
    <col min="13847" max="13847" width="12.5703125" customWidth="1"/>
    <col min="13848" max="13848" width="12.85546875" customWidth="1"/>
    <col min="13849" max="13849" width="12.5703125" customWidth="1"/>
    <col min="13850" max="13850" width="2.85546875" customWidth="1"/>
    <col min="13999" max="13999" width="2.7109375" customWidth="1"/>
    <col min="14000" max="14000" width="9.140625" customWidth="1"/>
    <col min="14001" max="14001" width="29.7109375" customWidth="1"/>
    <col min="14002" max="14002" width="8.140625" customWidth="1"/>
    <col min="14003" max="14011" width="4.7109375" customWidth="1"/>
    <col min="14012" max="14012" width="7.7109375" customWidth="1"/>
    <col min="14013" max="14021" width="4.7109375" customWidth="1"/>
    <col min="14024" max="14024" width="3.7109375" customWidth="1"/>
    <col min="14025" max="14042" width="0" hidden="1" customWidth="1"/>
    <col min="14049" max="14102" width="0" hidden="1" customWidth="1"/>
    <col min="14103" max="14103" width="12.5703125" customWidth="1"/>
    <col min="14104" max="14104" width="12.85546875" customWidth="1"/>
    <col min="14105" max="14105" width="12.5703125" customWidth="1"/>
    <col min="14106" max="14106" width="2.85546875" customWidth="1"/>
    <col min="14255" max="14255" width="2.7109375" customWidth="1"/>
    <col min="14256" max="14256" width="9.140625" customWidth="1"/>
    <col min="14257" max="14257" width="29.7109375" customWidth="1"/>
    <col min="14258" max="14258" width="8.140625" customWidth="1"/>
    <col min="14259" max="14267" width="4.7109375" customWidth="1"/>
    <col min="14268" max="14268" width="7.7109375" customWidth="1"/>
    <col min="14269" max="14277" width="4.7109375" customWidth="1"/>
    <col min="14280" max="14280" width="3.7109375" customWidth="1"/>
    <col min="14281" max="14298" width="0" hidden="1" customWidth="1"/>
    <col min="14305" max="14358" width="0" hidden="1" customWidth="1"/>
    <col min="14359" max="14359" width="12.5703125" customWidth="1"/>
    <col min="14360" max="14360" width="12.85546875" customWidth="1"/>
    <col min="14361" max="14361" width="12.5703125" customWidth="1"/>
    <col min="14362" max="14362" width="2.85546875" customWidth="1"/>
    <col min="14511" max="14511" width="2.7109375" customWidth="1"/>
    <col min="14512" max="14512" width="9.140625" customWidth="1"/>
    <col min="14513" max="14513" width="29.7109375" customWidth="1"/>
    <col min="14514" max="14514" width="8.140625" customWidth="1"/>
    <col min="14515" max="14523" width="4.7109375" customWidth="1"/>
    <col min="14524" max="14524" width="7.7109375" customWidth="1"/>
    <col min="14525" max="14533" width="4.7109375" customWidth="1"/>
    <col min="14536" max="14536" width="3.7109375" customWidth="1"/>
    <col min="14537" max="14554" width="0" hidden="1" customWidth="1"/>
    <col min="14561" max="14614" width="0" hidden="1" customWidth="1"/>
    <col min="14615" max="14615" width="12.5703125" customWidth="1"/>
    <col min="14616" max="14616" width="12.85546875" customWidth="1"/>
    <col min="14617" max="14617" width="12.5703125" customWidth="1"/>
    <col min="14618" max="14618" width="2.85546875" customWidth="1"/>
    <col min="14767" max="14767" width="2.7109375" customWidth="1"/>
    <col min="14768" max="14768" width="9.140625" customWidth="1"/>
    <col min="14769" max="14769" width="29.7109375" customWidth="1"/>
    <col min="14770" max="14770" width="8.140625" customWidth="1"/>
    <col min="14771" max="14779" width="4.7109375" customWidth="1"/>
    <col min="14780" max="14780" width="7.7109375" customWidth="1"/>
    <col min="14781" max="14789" width="4.7109375" customWidth="1"/>
    <col min="14792" max="14792" width="3.7109375" customWidth="1"/>
    <col min="14793" max="14810" width="0" hidden="1" customWidth="1"/>
    <col min="14817" max="14870" width="0" hidden="1" customWidth="1"/>
    <col min="14871" max="14871" width="12.5703125" customWidth="1"/>
    <col min="14872" max="14872" width="12.85546875" customWidth="1"/>
    <col min="14873" max="14873" width="12.5703125" customWidth="1"/>
    <col min="14874" max="14874" width="2.85546875" customWidth="1"/>
    <col min="15023" max="15023" width="2.7109375" customWidth="1"/>
    <col min="15024" max="15024" width="9.140625" customWidth="1"/>
    <col min="15025" max="15025" width="29.7109375" customWidth="1"/>
    <col min="15026" max="15026" width="8.140625" customWidth="1"/>
    <col min="15027" max="15035" width="4.7109375" customWidth="1"/>
    <col min="15036" max="15036" width="7.7109375" customWidth="1"/>
    <col min="15037" max="15045" width="4.7109375" customWidth="1"/>
    <col min="15048" max="15048" width="3.7109375" customWidth="1"/>
    <col min="15049" max="15066" width="0" hidden="1" customWidth="1"/>
    <col min="15073" max="15126" width="0" hidden="1" customWidth="1"/>
    <col min="15127" max="15127" width="12.5703125" customWidth="1"/>
    <col min="15128" max="15128" width="12.85546875" customWidth="1"/>
    <col min="15129" max="15129" width="12.5703125" customWidth="1"/>
    <col min="15130" max="15130" width="2.85546875" customWidth="1"/>
    <col min="15279" max="15279" width="2.7109375" customWidth="1"/>
    <col min="15280" max="15280" width="9.140625" customWidth="1"/>
    <col min="15281" max="15281" width="29.7109375" customWidth="1"/>
    <col min="15282" max="15282" width="8.140625" customWidth="1"/>
    <col min="15283" max="15291" width="4.7109375" customWidth="1"/>
    <col min="15292" max="15292" width="7.7109375" customWidth="1"/>
    <col min="15293" max="15301" width="4.7109375" customWidth="1"/>
    <col min="15304" max="15304" width="3.7109375" customWidth="1"/>
    <col min="15305" max="15322" width="0" hidden="1" customWidth="1"/>
    <col min="15329" max="15382" width="0" hidden="1" customWidth="1"/>
    <col min="15383" max="15383" width="12.5703125" customWidth="1"/>
    <col min="15384" max="15384" width="12.85546875" customWidth="1"/>
    <col min="15385" max="15385" width="12.5703125" customWidth="1"/>
    <col min="15386" max="15386" width="2.85546875" customWidth="1"/>
    <col min="15535" max="15535" width="2.7109375" customWidth="1"/>
    <col min="15536" max="15536" width="9.140625" customWidth="1"/>
    <col min="15537" max="15537" width="29.7109375" customWidth="1"/>
    <col min="15538" max="15538" width="8.140625" customWidth="1"/>
    <col min="15539" max="15547" width="4.7109375" customWidth="1"/>
    <col min="15548" max="15548" width="7.7109375" customWidth="1"/>
    <col min="15549" max="15557" width="4.7109375" customWidth="1"/>
    <col min="15560" max="15560" width="3.7109375" customWidth="1"/>
    <col min="15561" max="15578" width="0" hidden="1" customWidth="1"/>
    <col min="15585" max="15638" width="0" hidden="1" customWidth="1"/>
    <col min="15639" max="15639" width="12.5703125" customWidth="1"/>
    <col min="15640" max="15640" width="12.85546875" customWidth="1"/>
    <col min="15641" max="15641" width="12.5703125" customWidth="1"/>
    <col min="15642" max="15642" width="2.85546875" customWidth="1"/>
    <col min="15791" max="15791" width="2.7109375" customWidth="1"/>
    <col min="15792" max="15792" width="9.140625" customWidth="1"/>
    <col min="15793" max="15793" width="29.7109375" customWidth="1"/>
    <col min="15794" max="15794" width="8.140625" customWidth="1"/>
    <col min="15795" max="15803" width="4.7109375" customWidth="1"/>
    <col min="15804" max="15804" width="7.7109375" customWidth="1"/>
    <col min="15805" max="15813" width="4.7109375" customWidth="1"/>
    <col min="15816" max="15816" width="3.7109375" customWidth="1"/>
    <col min="15817" max="15834" width="0" hidden="1" customWidth="1"/>
    <col min="15841" max="15894" width="0" hidden="1" customWidth="1"/>
    <col min="15895" max="15895" width="12.5703125" customWidth="1"/>
    <col min="15896" max="15896" width="12.85546875" customWidth="1"/>
    <col min="15897" max="15897" width="12.5703125" customWidth="1"/>
    <col min="15898" max="15898" width="2.85546875" customWidth="1"/>
    <col min="16047" max="16047" width="2.7109375" customWidth="1"/>
    <col min="16048" max="16048" width="9.140625" customWidth="1"/>
    <col min="16049" max="16049" width="29.7109375" customWidth="1"/>
    <col min="16050" max="16050" width="8.140625" customWidth="1"/>
    <col min="16051" max="16059" width="4.7109375" customWidth="1"/>
    <col min="16060" max="16060" width="7.7109375" customWidth="1"/>
    <col min="16061" max="16069" width="4.7109375" customWidth="1"/>
    <col min="16072" max="16072" width="3.7109375" customWidth="1"/>
    <col min="16073" max="16090" width="0" hidden="1" customWidth="1"/>
    <col min="16097" max="16150" width="0" hidden="1" customWidth="1"/>
    <col min="16151" max="16151" width="12.5703125" customWidth="1"/>
    <col min="16152" max="16152" width="12.85546875" customWidth="1"/>
    <col min="16153" max="16153" width="12.5703125" customWidth="1"/>
    <col min="16154" max="16154" width="2.85546875" customWidth="1"/>
  </cols>
  <sheetData>
    <row r="1" spans="1:26" ht="15.7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5.75" customHeight="1" thickBot="1">
      <c r="A2" s="14"/>
      <c r="B2" s="15" t="s">
        <v>0</v>
      </c>
      <c r="C2" s="16">
        <v>41410</v>
      </c>
      <c r="D2" s="17" t="s">
        <v>1</v>
      </c>
      <c r="E2" s="171" t="s">
        <v>35</v>
      </c>
      <c r="F2" s="172"/>
      <c r="G2" s="172"/>
      <c r="H2" s="172"/>
      <c r="I2" s="172"/>
      <c r="J2" s="172"/>
      <c r="K2" s="172"/>
      <c r="L2" s="172"/>
      <c r="M2" s="173"/>
      <c r="N2" s="18">
        <v>36</v>
      </c>
      <c r="O2" s="174" t="s">
        <v>2</v>
      </c>
      <c r="P2" s="175"/>
      <c r="Q2" s="175"/>
      <c r="R2" s="175"/>
      <c r="S2" s="175"/>
      <c r="T2" s="175"/>
      <c r="U2" s="175"/>
      <c r="V2" s="175"/>
      <c r="W2" s="176"/>
      <c r="X2" s="19">
        <v>36.6</v>
      </c>
      <c r="Y2" s="20">
        <f>N2+X2</f>
        <v>72.599999999999994</v>
      </c>
      <c r="Z2" s="21"/>
    </row>
    <row r="3" spans="1:26" ht="15.75" customHeight="1" thickBot="1">
      <c r="A3" s="28"/>
      <c r="B3" s="29" t="s">
        <v>3</v>
      </c>
      <c r="C3" s="30" t="s">
        <v>34</v>
      </c>
      <c r="D3" s="31" t="s">
        <v>5</v>
      </c>
      <c r="E3" s="177" t="s">
        <v>36</v>
      </c>
      <c r="F3" s="178"/>
      <c r="G3" s="178"/>
      <c r="H3" s="178"/>
      <c r="I3" s="178"/>
      <c r="J3" s="178"/>
      <c r="K3" s="178"/>
      <c r="L3" s="178"/>
      <c r="M3" s="179"/>
      <c r="N3" s="32">
        <v>135</v>
      </c>
      <c r="O3" s="180" t="s">
        <v>6</v>
      </c>
      <c r="P3" s="181"/>
      <c r="Q3" s="181"/>
      <c r="R3" s="181"/>
      <c r="S3" s="181"/>
      <c r="T3" s="181"/>
      <c r="U3" s="181"/>
      <c r="V3" s="181"/>
      <c r="W3" s="182"/>
      <c r="X3" s="33">
        <v>134</v>
      </c>
      <c r="Y3" s="34">
        <f>AVERAGE(N3:X3)</f>
        <v>134.5</v>
      </c>
      <c r="Z3" s="6"/>
    </row>
    <row r="4" spans="1:26">
      <c r="A4" s="14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5</v>
      </c>
      <c r="I4" s="38">
        <v>4</v>
      </c>
      <c r="J4" s="38">
        <v>4</v>
      </c>
      <c r="K4" s="38">
        <v>5</v>
      </c>
      <c r="L4" s="38">
        <v>3</v>
      </c>
      <c r="M4" s="38">
        <v>4</v>
      </c>
      <c r="N4" s="38">
        <f>SUM(E4:M4)</f>
        <v>36</v>
      </c>
      <c r="O4" s="38">
        <v>4</v>
      </c>
      <c r="P4" s="38">
        <v>5</v>
      </c>
      <c r="Q4" s="38">
        <v>4</v>
      </c>
      <c r="R4" s="38">
        <v>4</v>
      </c>
      <c r="S4" s="38">
        <v>4</v>
      </c>
      <c r="T4" s="38">
        <v>3</v>
      </c>
      <c r="U4" s="38">
        <v>5</v>
      </c>
      <c r="V4" s="38">
        <v>3</v>
      </c>
      <c r="W4" s="38">
        <v>4</v>
      </c>
      <c r="X4" s="38">
        <f>SUM(O4:W4)</f>
        <v>36</v>
      </c>
      <c r="Y4" s="114">
        <f>N4+X4</f>
        <v>72</v>
      </c>
      <c r="Z4" s="116" t="s">
        <v>45</v>
      </c>
    </row>
    <row r="5" spans="1:26" ht="15.75" thickBot="1">
      <c r="A5" s="14"/>
      <c r="B5" s="43" t="s">
        <v>14</v>
      </c>
      <c r="C5" s="93" t="s">
        <v>32</v>
      </c>
      <c r="D5" s="94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115" t="s">
        <v>18</v>
      </c>
      <c r="Z5" s="117" t="s">
        <v>33</v>
      </c>
    </row>
    <row r="6" spans="1:26" ht="23.25">
      <c r="A6" s="14"/>
      <c r="B6" s="109">
        <v>1</v>
      </c>
      <c r="C6" s="92" t="s">
        <v>28</v>
      </c>
      <c r="D6" s="168" t="s">
        <v>109</v>
      </c>
      <c r="E6" s="119">
        <f>VLOOKUP($C6,'TEAM DETAIL SCORING'!$D$5:'TEAM DETAIL SCORING'!$Z$122,2,FALSE)</f>
        <v>19</v>
      </c>
      <c r="F6" s="119">
        <f>VLOOKUP($C6,'TEAM DETAIL SCORING'!$D$5:'TEAM DETAIL SCORING'!$Z$122,3,FALSE)</f>
        <v>17</v>
      </c>
      <c r="G6" s="119">
        <f>VLOOKUP($C6,'TEAM DETAIL SCORING'!$D$5:'TEAM DETAIL SCORING'!$Z$122,4,FALSE)</f>
        <v>16</v>
      </c>
      <c r="H6" s="119">
        <f>VLOOKUP($C6,'TEAM DETAIL SCORING'!$D$5:'TEAM DETAIL SCORING'!$Z$122,5,FALSE)</f>
        <v>21</v>
      </c>
      <c r="I6" s="119">
        <f>VLOOKUP($C6,'TEAM DETAIL SCORING'!$D$5:'TEAM DETAIL SCORING'!$Z$122,6,FALSE)</f>
        <v>22</v>
      </c>
      <c r="J6" s="119">
        <f>VLOOKUP($C6,'TEAM DETAIL SCORING'!$D$5:'TEAM DETAIL SCORING'!$Z$122,7,FALSE)</f>
        <v>17</v>
      </c>
      <c r="K6" s="119">
        <f>VLOOKUP($C6,'TEAM DETAIL SCORING'!$D$5:'TEAM DETAIL SCORING'!$Z$122,8,FALSE)</f>
        <v>22</v>
      </c>
      <c r="L6" s="119">
        <f>VLOOKUP($C6,'TEAM DETAIL SCORING'!$D$5:'TEAM DETAIL SCORING'!$Z$122,9,FALSE)</f>
        <v>13</v>
      </c>
      <c r="M6" s="119">
        <f>VLOOKUP($C6,'TEAM DETAIL SCORING'!$D$5:'TEAM DETAIL SCORING'!$Z$122,10,FALSE)</f>
        <v>20</v>
      </c>
      <c r="N6" s="120">
        <f t="shared" ref="N6:N14" si="0">SUM(E6:M6)</f>
        <v>167</v>
      </c>
      <c r="O6" s="119">
        <f>VLOOKUP($C6,'TEAM DETAIL SCORING'!$D$5:'TEAM DETAIL SCORING'!$Z$122,12,FALSE)</f>
        <v>20</v>
      </c>
      <c r="P6" s="119">
        <f>VLOOKUP($C6,'TEAM DETAIL SCORING'!$D$5:'TEAM DETAIL SCORING'!$Z$122,13,FALSE)</f>
        <v>22</v>
      </c>
      <c r="Q6" s="119">
        <f>VLOOKUP($C6,'TEAM DETAIL SCORING'!$D$5:'TEAM DETAIL SCORING'!$Z$122,14,FALSE)</f>
        <v>18</v>
      </c>
      <c r="R6" s="119">
        <f>VLOOKUP($C6,'TEAM DETAIL SCORING'!$D$5:'TEAM DETAIL SCORING'!$Z$122,15,FALSE)</f>
        <v>17</v>
      </c>
      <c r="S6" s="119">
        <f>VLOOKUP($C6,'TEAM DETAIL SCORING'!$D$5:'TEAM DETAIL SCORING'!$Z$122,16,FALSE)</f>
        <v>20</v>
      </c>
      <c r="T6" s="119">
        <f>VLOOKUP($C6,'TEAM DETAIL SCORING'!$D$5:'TEAM DETAIL SCORING'!$Z$122,17,FALSE)</f>
        <v>14</v>
      </c>
      <c r="U6" s="119">
        <f>VLOOKUP($C6,'TEAM DETAIL SCORING'!$D$5:'TEAM DETAIL SCORING'!$Z$122,18,FALSE)</f>
        <v>24</v>
      </c>
      <c r="V6" s="119">
        <f>VLOOKUP($C6,'TEAM DETAIL SCORING'!$D$5:'TEAM DETAIL SCORING'!$Z$122,19,FALSE)</f>
        <v>14</v>
      </c>
      <c r="W6" s="119">
        <f>VLOOKUP($C6,'TEAM DETAIL SCORING'!$D$5:'TEAM DETAIL SCORING'!$Z$122,20,FALSE)</f>
        <v>15</v>
      </c>
      <c r="X6" s="120">
        <f t="shared" ref="X6:X14" si="1">SUM(O6:W6)</f>
        <v>164</v>
      </c>
      <c r="Y6" s="118">
        <f>VLOOKUP($C6,'TEAM DETAIL SCORING'!$C$4:'TEAM DETAIL SCORING'!$Z$122,24,FALSE)</f>
        <v>346</v>
      </c>
      <c r="Z6" s="112">
        <v>16</v>
      </c>
    </row>
    <row r="7" spans="1:26" ht="23.25">
      <c r="A7" s="14"/>
      <c r="B7" s="109">
        <v>2</v>
      </c>
      <c r="C7" s="92" t="s">
        <v>44</v>
      </c>
      <c r="D7" s="168" t="s">
        <v>111</v>
      </c>
      <c r="E7" s="119">
        <f>VLOOKUP($C7,'TEAM DETAIL SCORING'!$D$5:'TEAM DETAIL SCORING'!$Z$122,2,FALSE)</f>
        <v>23</v>
      </c>
      <c r="F7" s="119">
        <f>VLOOKUP($C7,'TEAM DETAIL SCORING'!$D$5:'TEAM DETAIL SCORING'!$Z$122,3,FALSE)</f>
        <v>21</v>
      </c>
      <c r="G7" s="119">
        <f>VLOOKUP($C7,'TEAM DETAIL SCORING'!$D$5:'TEAM DETAIL SCORING'!$Z$122,4,FALSE)</f>
        <v>15</v>
      </c>
      <c r="H7" s="119">
        <f>VLOOKUP($C7,'TEAM DETAIL SCORING'!$D$5:'TEAM DETAIL SCORING'!$Z$122,5,FALSE)</f>
        <v>23</v>
      </c>
      <c r="I7" s="119">
        <f>VLOOKUP($C7,'TEAM DETAIL SCORING'!$D$5:'TEAM DETAIL SCORING'!$Z$122,6,FALSE)</f>
        <v>21</v>
      </c>
      <c r="J7" s="119">
        <f>VLOOKUP($C7,'TEAM DETAIL SCORING'!$D$5:'TEAM DETAIL SCORING'!$Z$122,7,FALSE)</f>
        <v>20</v>
      </c>
      <c r="K7" s="119">
        <f>VLOOKUP($C7,'TEAM DETAIL SCORING'!$D$5:'TEAM DETAIL SCORING'!$Z$122,8,FALSE)</f>
        <v>23</v>
      </c>
      <c r="L7" s="119">
        <f>VLOOKUP($C7,'TEAM DETAIL SCORING'!$D$5:'TEAM DETAIL SCORING'!$Z$122,9,FALSE)</f>
        <v>14</v>
      </c>
      <c r="M7" s="119">
        <f>VLOOKUP($C7,'TEAM DETAIL SCORING'!$D$5:'TEAM DETAIL SCORING'!$Z$122,10,FALSE)</f>
        <v>22</v>
      </c>
      <c r="N7" s="120">
        <f t="shared" si="0"/>
        <v>182</v>
      </c>
      <c r="O7" s="119">
        <f>VLOOKUP($C7,'TEAM DETAIL SCORING'!$D$5:'TEAM DETAIL SCORING'!$Z$122,12,FALSE)</f>
        <v>21</v>
      </c>
      <c r="P7" s="119">
        <f>VLOOKUP($C7,'TEAM DETAIL SCORING'!$D$5:'TEAM DETAIL SCORING'!$Z$122,13,FALSE)</f>
        <v>21</v>
      </c>
      <c r="Q7" s="119">
        <f>VLOOKUP($C7,'TEAM DETAIL SCORING'!$D$5:'TEAM DETAIL SCORING'!$Z$122,14,FALSE)</f>
        <v>20</v>
      </c>
      <c r="R7" s="119">
        <f>VLOOKUP($C7,'TEAM DETAIL SCORING'!$D$5:'TEAM DETAIL SCORING'!$Z$122,15,FALSE)</f>
        <v>21</v>
      </c>
      <c r="S7" s="119">
        <f>VLOOKUP($C7,'TEAM DETAIL SCORING'!$D$5:'TEAM DETAIL SCORING'!$Z$122,16,FALSE)</f>
        <v>22</v>
      </c>
      <c r="T7" s="119">
        <f>VLOOKUP($C7,'TEAM DETAIL SCORING'!$D$5:'TEAM DETAIL SCORING'!$Z$122,17,FALSE)</f>
        <v>14</v>
      </c>
      <c r="U7" s="119">
        <f>VLOOKUP($C7,'TEAM DETAIL SCORING'!$D$5:'TEAM DETAIL SCORING'!$Z$122,18,FALSE)</f>
        <v>22</v>
      </c>
      <c r="V7" s="119">
        <f>VLOOKUP($C7,'TEAM DETAIL SCORING'!$D$5:'TEAM DETAIL SCORING'!$Z$122,19,FALSE)</f>
        <v>19</v>
      </c>
      <c r="W7" s="119">
        <f>VLOOKUP($C7,'TEAM DETAIL SCORING'!$D$5:'TEAM DETAIL SCORING'!$Z$122,20,FALSE)</f>
        <v>19</v>
      </c>
      <c r="X7" s="120">
        <f t="shared" si="1"/>
        <v>179</v>
      </c>
      <c r="Y7" s="118">
        <f>VLOOKUP($C7,'TEAM DETAIL SCORING'!$C$4:'TEAM DETAIL SCORING'!$Z$122,24,FALSE)</f>
        <v>367</v>
      </c>
      <c r="Z7" s="112">
        <v>13</v>
      </c>
    </row>
    <row r="8" spans="1:26" ht="23.25">
      <c r="A8" s="14"/>
      <c r="B8" s="109">
        <v>3</v>
      </c>
      <c r="C8" s="92" t="s">
        <v>40</v>
      </c>
      <c r="D8" s="168" t="s">
        <v>112</v>
      </c>
      <c r="E8" s="119">
        <f>VLOOKUP($C8,'TEAM DETAIL SCORING'!$D$5:'TEAM DETAIL SCORING'!$Z$122,2,FALSE)</f>
        <v>21</v>
      </c>
      <c r="F8" s="119">
        <f>VLOOKUP($C8,'TEAM DETAIL SCORING'!$D$5:'TEAM DETAIL SCORING'!$Z$122,3,FALSE)</f>
        <v>21</v>
      </c>
      <c r="G8" s="119">
        <f>VLOOKUP($C8,'TEAM DETAIL SCORING'!$D$5:'TEAM DETAIL SCORING'!$Z$122,4,FALSE)</f>
        <v>15</v>
      </c>
      <c r="H8" s="119">
        <f>VLOOKUP($C8,'TEAM DETAIL SCORING'!$D$5:'TEAM DETAIL SCORING'!$Z$122,5,FALSE)</f>
        <v>20</v>
      </c>
      <c r="I8" s="119">
        <f>VLOOKUP($C8,'TEAM DETAIL SCORING'!$D$5:'TEAM DETAIL SCORING'!$Z$122,6,FALSE)</f>
        <v>22</v>
      </c>
      <c r="J8" s="119">
        <f>VLOOKUP($C8,'TEAM DETAIL SCORING'!$D$5:'TEAM DETAIL SCORING'!$Z$122,7,FALSE)</f>
        <v>20</v>
      </c>
      <c r="K8" s="119">
        <f>VLOOKUP($C8,'TEAM DETAIL SCORING'!$D$5:'TEAM DETAIL SCORING'!$Z$122,8,FALSE)</f>
        <v>23</v>
      </c>
      <c r="L8" s="119">
        <f>VLOOKUP($C8,'TEAM DETAIL SCORING'!$D$5:'TEAM DETAIL SCORING'!$Z$122,9,FALSE)</f>
        <v>13</v>
      </c>
      <c r="M8" s="119">
        <f>VLOOKUP($C8,'TEAM DETAIL SCORING'!$D$5:'TEAM DETAIL SCORING'!$Z$122,10,FALSE)</f>
        <v>21</v>
      </c>
      <c r="N8" s="120">
        <f t="shared" si="0"/>
        <v>176</v>
      </c>
      <c r="O8" s="119">
        <f>VLOOKUP($C8,'TEAM DETAIL SCORING'!$D$5:'TEAM DETAIL SCORING'!$Z$122,12,FALSE)</f>
        <v>20</v>
      </c>
      <c r="P8" s="119">
        <f>VLOOKUP($C8,'TEAM DETAIL SCORING'!$D$5:'TEAM DETAIL SCORING'!$Z$122,13,FALSE)</f>
        <v>22</v>
      </c>
      <c r="Q8" s="119">
        <f>VLOOKUP($C8,'TEAM DETAIL SCORING'!$D$5:'TEAM DETAIL SCORING'!$Z$122,14,FALSE)</f>
        <v>21</v>
      </c>
      <c r="R8" s="119">
        <f>VLOOKUP($C8,'TEAM DETAIL SCORING'!$D$5:'TEAM DETAIL SCORING'!$Z$122,15,FALSE)</f>
        <v>20</v>
      </c>
      <c r="S8" s="119">
        <f>VLOOKUP($C8,'TEAM DETAIL SCORING'!$D$5:'TEAM DETAIL SCORING'!$Z$122,16,FALSE)</f>
        <v>22</v>
      </c>
      <c r="T8" s="119">
        <f>VLOOKUP($C8,'TEAM DETAIL SCORING'!$D$5:'TEAM DETAIL SCORING'!$Z$122,17,FALSE)</f>
        <v>14</v>
      </c>
      <c r="U8" s="119">
        <f>VLOOKUP($C8,'TEAM DETAIL SCORING'!$D$5:'TEAM DETAIL SCORING'!$Z$122,18,FALSE)</f>
        <v>24</v>
      </c>
      <c r="V8" s="119">
        <f>VLOOKUP($C8,'TEAM DETAIL SCORING'!$D$5:'TEAM DETAIL SCORING'!$Z$122,19,FALSE)</f>
        <v>18</v>
      </c>
      <c r="W8" s="119">
        <f>VLOOKUP($C8,'TEAM DETAIL SCORING'!$D$5:'TEAM DETAIL SCORING'!$Z$122,20,FALSE)</f>
        <v>22</v>
      </c>
      <c r="X8" s="120">
        <f t="shared" si="1"/>
        <v>183</v>
      </c>
      <c r="Y8" s="118">
        <f>VLOOKUP($C8,'TEAM DETAIL SCORING'!$C$4:'TEAM DETAIL SCORING'!$Z$122,24,FALSE)</f>
        <v>367</v>
      </c>
      <c r="Z8" s="112">
        <v>13</v>
      </c>
    </row>
    <row r="9" spans="1:26" ht="23.25">
      <c r="A9" s="14"/>
      <c r="B9" s="53">
        <v>4</v>
      </c>
      <c r="C9" s="92" t="s">
        <v>43</v>
      </c>
      <c r="D9" s="168" t="s">
        <v>110</v>
      </c>
      <c r="E9" s="119">
        <f>VLOOKUP($C9,'TEAM DETAIL SCORING'!$D$5:'TEAM DETAIL SCORING'!$Z$122,2,FALSE)</f>
        <v>17</v>
      </c>
      <c r="F9" s="119">
        <f>VLOOKUP($C9,'TEAM DETAIL SCORING'!$D$5:'TEAM DETAIL SCORING'!$Z$122,3,FALSE)</f>
        <v>19</v>
      </c>
      <c r="G9" s="119">
        <f>VLOOKUP($C9,'TEAM DETAIL SCORING'!$D$5:'TEAM DETAIL SCORING'!$Z$122,4,FALSE)</f>
        <v>18</v>
      </c>
      <c r="H9" s="119">
        <f>VLOOKUP($C9,'TEAM DETAIL SCORING'!$D$5:'TEAM DETAIL SCORING'!$Z$122,5,FALSE)</f>
        <v>21</v>
      </c>
      <c r="I9" s="119">
        <f>VLOOKUP($C9,'TEAM DETAIL SCORING'!$D$5:'TEAM DETAIL SCORING'!$Z$122,6,FALSE)</f>
        <v>23</v>
      </c>
      <c r="J9" s="119">
        <f>VLOOKUP($C9,'TEAM DETAIL SCORING'!$D$5:'TEAM DETAIL SCORING'!$Z$122,7,FALSE)</f>
        <v>22</v>
      </c>
      <c r="K9" s="119">
        <f>VLOOKUP($C9,'TEAM DETAIL SCORING'!$D$5:'TEAM DETAIL SCORING'!$Z$122,8,FALSE)</f>
        <v>23</v>
      </c>
      <c r="L9" s="119">
        <f>VLOOKUP($C9,'TEAM DETAIL SCORING'!$D$5:'TEAM DETAIL SCORING'!$Z$122,9,FALSE)</f>
        <v>14</v>
      </c>
      <c r="M9" s="119">
        <f>VLOOKUP($C9,'TEAM DETAIL SCORING'!$D$5:'TEAM DETAIL SCORING'!$Z$122,10,FALSE)</f>
        <v>20</v>
      </c>
      <c r="N9" s="120">
        <f t="shared" si="0"/>
        <v>177</v>
      </c>
      <c r="O9" s="119">
        <f>VLOOKUP($C9,'TEAM DETAIL SCORING'!$D$5:'TEAM DETAIL SCORING'!$Z$122,12,FALSE)</f>
        <v>20</v>
      </c>
      <c r="P9" s="119">
        <f>VLOOKUP($C9,'TEAM DETAIL SCORING'!$D$5:'TEAM DETAIL SCORING'!$Z$122,13,FALSE)</f>
        <v>23</v>
      </c>
      <c r="Q9" s="119">
        <f>VLOOKUP($C9,'TEAM DETAIL SCORING'!$D$5:'TEAM DETAIL SCORING'!$Z$122,14,FALSE)</f>
        <v>22</v>
      </c>
      <c r="R9" s="119">
        <f>VLOOKUP($C9,'TEAM DETAIL SCORING'!$D$5:'TEAM DETAIL SCORING'!$Z$122,15,FALSE)</f>
        <v>20</v>
      </c>
      <c r="S9" s="119">
        <f>VLOOKUP($C9,'TEAM DETAIL SCORING'!$D$5:'TEAM DETAIL SCORING'!$Z$122,16,FALSE)</f>
        <v>20</v>
      </c>
      <c r="T9" s="119">
        <f>VLOOKUP($C9,'TEAM DETAIL SCORING'!$D$5:'TEAM DETAIL SCORING'!$Z$122,17,FALSE)</f>
        <v>15</v>
      </c>
      <c r="U9" s="119">
        <f>VLOOKUP($C9,'TEAM DETAIL SCORING'!$D$5:'TEAM DETAIL SCORING'!$Z$122,18,FALSE)</f>
        <v>26</v>
      </c>
      <c r="V9" s="119">
        <f>VLOOKUP($C9,'TEAM DETAIL SCORING'!$D$5:'TEAM DETAIL SCORING'!$Z$122,19,FALSE)</f>
        <v>16</v>
      </c>
      <c r="W9" s="119">
        <f>VLOOKUP($C9,'TEAM DETAIL SCORING'!$D$5:'TEAM DETAIL SCORING'!$Z$122,20,FALSE)</f>
        <v>22</v>
      </c>
      <c r="X9" s="120">
        <f t="shared" si="1"/>
        <v>184</v>
      </c>
      <c r="Y9" s="118">
        <f>VLOOKUP($C9,'TEAM DETAIL SCORING'!$C$4:'TEAM DETAIL SCORING'!$Z$122,24,FALSE)</f>
        <v>378</v>
      </c>
      <c r="Z9" s="112">
        <v>10</v>
      </c>
    </row>
    <row r="10" spans="1:26" ht="23.25">
      <c r="A10" s="14"/>
      <c r="B10" s="53">
        <v>5</v>
      </c>
      <c r="C10" s="92" t="s">
        <v>37</v>
      </c>
      <c r="D10" s="168" t="s">
        <v>115</v>
      </c>
      <c r="E10" s="119">
        <f>VLOOKUP($C10,'TEAM DETAIL SCORING'!$D$5:'TEAM DETAIL SCORING'!$Z$122,2,FALSE)</f>
        <v>20</v>
      </c>
      <c r="F10" s="119">
        <f>VLOOKUP($C10,'TEAM DETAIL SCORING'!$D$5:'TEAM DETAIL SCORING'!$Z$122,3,FALSE)</f>
        <v>20</v>
      </c>
      <c r="G10" s="119">
        <f>VLOOKUP($C10,'TEAM DETAIL SCORING'!$D$5:'TEAM DETAIL SCORING'!$Z$122,4,FALSE)</f>
        <v>17</v>
      </c>
      <c r="H10" s="119">
        <f>VLOOKUP($C10,'TEAM DETAIL SCORING'!$D$5:'TEAM DETAIL SCORING'!$Z$122,5,FALSE)</f>
        <v>24</v>
      </c>
      <c r="I10" s="119">
        <f>VLOOKUP($C10,'TEAM DETAIL SCORING'!$D$5:'TEAM DETAIL SCORING'!$Z$122,6,FALSE)</f>
        <v>19</v>
      </c>
      <c r="J10" s="119">
        <f>VLOOKUP($C10,'TEAM DETAIL SCORING'!$D$5:'TEAM DETAIL SCORING'!$Z$122,7,FALSE)</f>
        <v>20</v>
      </c>
      <c r="K10" s="119">
        <f>VLOOKUP($C10,'TEAM DETAIL SCORING'!$D$5:'TEAM DETAIL SCORING'!$Z$122,8,FALSE)</f>
        <v>24</v>
      </c>
      <c r="L10" s="119">
        <f>VLOOKUP($C10,'TEAM DETAIL SCORING'!$D$5:'TEAM DETAIL SCORING'!$Z$122,9,FALSE)</f>
        <v>17</v>
      </c>
      <c r="M10" s="119">
        <f>VLOOKUP($C10,'TEAM DETAIL SCORING'!$D$5:'TEAM DETAIL SCORING'!$Z$122,10,FALSE)</f>
        <v>21</v>
      </c>
      <c r="N10" s="120">
        <f t="shared" si="0"/>
        <v>182</v>
      </c>
      <c r="O10" s="119">
        <f>VLOOKUP($C10,'TEAM DETAIL SCORING'!$D$5:'TEAM DETAIL SCORING'!$Z$122,12,FALSE)</f>
        <v>21</v>
      </c>
      <c r="P10" s="119">
        <f>VLOOKUP($C10,'TEAM DETAIL SCORING'!$D$5:'TEAM DETAIL SCORING'!$Z$122,13,FALSE)</f>
        <v>23</v>
      </c>
      <c r="Q10" s="119">
        <f>VLOOKUP($C10,'TEAM DETAIL SCORING'!$D$5:'TEAM DETAIL SCORING'!$Z$122,14,FALSE)</f>
        <v>20</v>
      </c>
      <c r="R10" s="119">
        <f>VLOOKUP($C10,'TEAM DETAIL SCORING'!$D$5:'TEAM DETAIL SCORING'!$Z$122,15,FALSE)</f>
        <v>23</v>
      </c>
      <c r="S10" s="119">
        <f>VLOOKUP($C10,'TEAM DETAIL SCORING'!$D$5:'TEAM DETAIL SCORING'!$Z$122,16,FALSE)</f>
        <v>20</v>
      </c>
      <c r="T10" s="119">
        <f>VLOOKUP($C10,'TEAM DETAIL SCORING'!$D$5:'TEAM DETAIL SCORING'!$Z$122,17,FALSE)</f>
        <v>18</v>
      </c>
      <c r="U10" s="119">
        <f>VLOOKUP($C10,'TEAM DETAIL SCORING'!$D$5:'TEAM DETAIL SCORING'!$Z$122,18,FALSE)</f>
        <v>22</v>
      </c>
      <c r="V10" s="119">
        <f>VLOOKUP($C10,'TEAM DETAIL SCORING'!$D$5:'TEAM DETAIL SCORING'!$Z$122,19,FALSE)</f>
        <v>14</v>
      </c>
      <c r="W10" s="119">
        <f>VLOOKUP($C10,'TEAM DETAIL SCORING'!$D$5:'TEAM DETAIL SCORING'!$Z$122,20,FALSE)</f>
        <v>23</v>
      </c>
      <c r="X10" s="120">
        <f t="shared" si="1"/>
        <v>184</v>
      </c>
      <c r="Y10" s="118">
        <f>VLOOKUP($C10,'TEAM DETAIL SCORING'!$C$4:'TEAM DETAIL SCORING'!$Z$122,24,FALSE)</f>
        <v>380</v>
      </c>
      <c r="Z10" s="112">
        <v>8</v>
      </c>
    </row>
    <row r="11" spans="1:26" ht="23.25">
      <c r="A11" s="14"/>
      <c r="B11" s="53">
        <v>6</v>
      </c>
      <c r="C11" s="92" t="s">
        <v>41</v>
      </c>
      <c r="D11" s="168" t="s">
        <v>113</v>
      </c>
      <c r="E11" s="119">
        <f>VLOOKUP($C11,'TEAM DETAIL SCORING'!$D$5:'TEAM DETAIL SCORING'!$Z$122,2,FALSE)</f>
        <v>22</v>
      </c>
      <c r="F11" s="119">
        <f>VLOOKUP($C11,'TEAM DETAIL SCORING'!$D$5:'TEAM DETAIL SCORING'!$Z$122,3,FALSE)</f>
        <v>19</v>
      </c>
      <c r="G11" s="119">
        <f>VLOOKUP($C11,'TEAM DETAIL SCORING'!$D$5:'TEAM DETAIL SCORING'!$Z$122,4,FALSE)</f>
        <v>17</v>
      </c>
      <c r="H11" s="119">
        <f>VLOOKUP($C11,'TEAM DETAIL SCORING'!$D$5:'TEAM DETAIL SCORING'!$Z$122,5,FALSE)</f>
        <v>23</v>
      </c>
      <c r="I11" s="119">
        <f>VLOOKUP($C11,'TEAM DETAIL SCORING'!$D$5:'TEAM DETAIL SCORING'!$Z$122,6,FALSE)</f>
        <v>21</v>
      </c>
      <c r="J11" s="119">
        <f>VLOOKUP($C11,'TEAM DETAIL SCORING'!$D$5:'TEAM DETAIL SCORING'!$Z$122,7,FALSE)</f>
        <v>23</v>
      </c>
      <c r="K11" s="119">
        <f>VLOOKUP($C11,'TEAM DETAIL SCORING'!$D$5:'TEAM DETAIL SCORING'!$Z$122,8,FALSE)</f>
        <v>22</v>
      </c>
      <c r="L11" s="119">
        <f>VLOOKUP($C11,'TEAM DETAIL SCORING'!$D$5:'TEAM DETAIL SCORING'!$Z$122,9,FALSE)</f>
        <v>15</v>
      </c>
      <c r="M11" s="119">
        <f>VLOOKUP($C11,'TEAM DETAIL SCORING'!$D$5:'TEAM DETAIL SCORING'!$Z$122,10,FALSE)</f>
        <v>23</v>
      </c>
      <c r="N11" s="120">
        <f t="shared" si="0"/>
        <v>185</v>
      </c>
      <c r="O11" s="119">
        <f>VLOOKUP($C11,'TEAM DETAIL SCORING'!$D$5:'TEAM DETAIL SCORING'!$Z$122,12,FALSE)</f>
        <v>24</v>
      </c>
      <c r="P11" s="119">
        <f>VLOOKUP($C11,'TEAM DETAIL SCORING'!$D$5:'TEAM DETAIL SCORING'!$Z$122,13,FALSE)</f>
        <v>23</v>
      </c>
      <c r="Q11" s="119">
        <f>VLOOKUP($C11,'TEAM DETAIL SCORING'!$D$5:'TEAM DETAIL SCORING'!$Z$122,14,FALSE)</f>
        <v>20</v>
      </c>
      <c r="R11" s="119">
        <f>VLOOKUP($C11,'TEAM DETAIL SCORING'!$D$5:'TEAM DETAIL SCORING'!$Z$122,15,FALSE)</f>
        <v>22</v>
      </c>
      <c r="S11" s="119">
        <f>VLOOKUP($C11,'TEAM DETAIL SCORING'!$D$5:'TEAM DETAIL SCORING'!$Z$122,16,FALSE)</f>
        <v>22</v>
      </c>
      <c r="T11" s="119">
        <f>VLOOKUP($C11,'TEAM DETAIL SCORING'!$D$5:'TEAM DETAIL SCORING'!$Z$122,17,FALSE)</f>
        <v>16</v>
      </c>
      <c r="U11" s="119">
        <f>VLOOKUP($C11,'TEAM DETAIL SCORING'!$D$5:'TEAM DETAIL SCORING'!$Z$122,18,FALSE)</f>
        <v>24</v>
      </c>
      <c r="V11" s="119">
        <f>VLOOKUP($C11,'TEAM DETAIL SCORING'!$D$5:'TEAM DETAIL SCORING'!$Z$122,19,FALSE)</f>
        <v>18</v>
      </c>
      <c r="W11" s="119">
        <f>VLOOKUP($C11,'TEAM DETAIL SCORING'!$D$5:'TEAM DETAIL SCORING'!$Z$122,20,FALSE)</f>
        <v>24</v>
      </c>
      <c r="X11" s="120">
        <f t="shared" si="1"/>
        <v>193</v>
      </c>
      <c r="Y11" s="118">
        <f>VLOOKUP($C11,'TEAM DETAIL SCORING'!$C$4:'TEAM DETAIL SCORING'!$Z$122,24,FALSE)</f>
        <v>393</v>
      </c>
      <c r="Z11" s="112">
        <v>6</v>
      </c>
    </row>
    <row r="12" spans="1:26" s="79" customFormat="1" ht="23.25">
      <c r="A12" s="69"/>
      <c r="B12" s="70">
        <v>7</v>
      </c>
      <c r="C12" s="92" t="s">
        <v>38</v>
      </c>
      <c r="D12" s="168" t="s">
        <v>116</v>
      </c>
      <c r="E12" s="119">
        <f>VLOOKUP($C12,'TEAM DETAIL SCORING'!$D$5:'TEAM DETAIL SCORING'!$Z$122,2,FALSE)</f>
        <v>22</v>
      </c>
      <c r="F12" s="119">
        <f>VLOOKUP($C12,'TEAM DETAIL SCORING'!$D$5:'TEAM DETAIL SCORING'!$Z$122,3,FALSE)</f>
        <v>21</v>
      </c>
      <c r="G12" s="119">
        <f>VLOOKUP($C12,'TEAM DETAIL SCORING'!$D$5:'TEAM DETAIL SCORING'!$Z$122,4,FALSE)</f>
        <v>17</v>
      </c>
      <c r="H12" s="119">
        <f>VLOOKUP($C12,'TEAM DETAIL SCORING'!$D$5:'TEAM DETAIL SCORING'!$Z$122,5,FALSE)</f>
        <v>23</v>
      </c>
      <c r="I12" s="119">
        <f>VLOOKUP($C12,'TEAM DETAIL SCORING'!$D$5:'TEAM DETAIL SCORING'!$Z$122,6,FALSE)</f>
        <v>22</v>
      </c>
      <c r="J12" s="119">
        <f>VLOOKUP($C12,'TEAM DETAIL SCORING'!$D$5:'TEAM DETAIL SCORING'!$Z$122,7,FALSE)</f>
        <v>22</v>
      </c>
      <c r="K12" s="119">
        <f>VLOOKUP($C12,'TEAM DETAIL SCORING'!$D$5:'TEAM DETAIL SCORING'!$Z$122,8,FALSE)</f>
        <v>26</v>
      </c>
      <c r="L12" s="119">
        <f>VLOOKUP($C12,'TEAM DETAIL SCORING'!$D$5:'TEAM DETAIL SCORING'!$Z$122,9,FALSE)</f>
        <v>15</v>
      </c>
      <c r="M12" s="119">
        <f>VLOOKUP($C12,'TEAM DETAIL SCORING'!$D$5:'TEAM DETAIL SCORING'!$Z$122,10,FALSE)</f>
        <v>25</v>
      </c>
      <c r="N12" s="120">
        <f t="shared" si="0"/>
        <v>193</v>
      </c>
      <c r="O12" s="119">
        <f>VLOOKUP($C12,'TEAM DETAIL SCORING'!$D$5:'TEAM DETAIL SCORING'!$Z$122,12,FALSE)</f>
        <v>20</v>
      </c>
      <c r="P12" s="119">
        <f>VLOOKUP($C12,'TEAM DETAIL SCORING'!$D$5:'TEAM DETAIL SCORING'!$Z$122,13,FALSE)</f>
        <v>27</v>
      </c>
      <c r="Q12" s="119">
        <f>VLOOKUP($C12,'TEAM DETAIL SCORING'!$D$5:'TEAM DETAIL SCORING'!$Z$122,14,FALSE)</f>
        <v>21</v>
      </c>
      <c r="R12" s="119">
        <f>VLOOKUP($C12,'TEAM DETAIL SCORING'!$D$5:'TEAM DETAIL SCORING'!$Z$122,15,FALSE)</f>
        <v>22</v>
      </c>
      <c r="S12" s="119">
        <f>VLOOKUP($C12,'TEAM DETAIL SCORING'!$D$5:'TEAM DETAIL SCORING'!$Z$122,16,FALSE)</f>
        <v>23</v>
      </c>
      <c r="T12" s="119">
        <f>VLOOKUP($C12,'TEAM DETAIL SCORING'!$D$5:'TEAM DETAIL SCORING'!$Z$122,17,FALSE)</f>
        <v>17</v>
      </c>
      <c r="U12" s="119">
        <f>VLOOKUP($C12,'TEAM DETAIL SCORING'!$D$5:'TEAM DETAIL SCORING'!$Z$122,18,FALSE)</f>
        <v>25</v>
      </c>
      <c r="V12" s="119">
        <f>VLOOKUP($C12,'TEAM DETAIL SCORING'!$D$5:'TEAM DETAIL SCORING'!$Z$122,19,FALSE)</f>
        <v>18</v>
      </c>
      <c r="W12" s="119">
        <f>VLOOKUP($C12,'TEAM DETAIL SCORING'!$D$5:'TEAM DETAIL SCORING'!$Z$122,20,FALSE)</f>
        <v>20</v>
      </c>
      <c r="X12" s="121">
        <f t="shared" si="1"/>
        <v>193</v>
      </c>
      <c r="Y12" s="118">
        <f>VLOOKUP($C12,'TEAM DETAIL SCORING'!$C$4:'TEAM DETAIL SCORING'!$Z$122,24,FALSE)</f>
        <v>402</v>
      </c>
      <c r="Z12" s="113">
        <v>4</v>
      </c>
    </row>
    <row r="13" spans="1:26" s="79" customFormat="1" ht="23.25">
      <c r="A13" s="69"/>
      <c r="B13" s="70">
        <v>8</v>
      </c>
      <c r="C13" s="92" t="s">
        <v>42</v>
      </c>
      <c r="D13" s="168" t="s">
        <v>114</v>
      </c>
      <c r="E13" s="119">
        <f>VLOOKUP($C13,'TEAM DETAIL SCORING'!$D$5:'TEAM DETAIL SCORING'!$Z$122,2,FALSE)</f>
        <v>20</v>
      </c>
      <c r="F13" s="119">
        <f>VLOOKUP($C13,'TEAM DETAIL SCORING'!$D$5:'TEAM DETAIL SCORING'!$Z$122,3,FALSE)</f>
        <v>19</v>
      </c>
      <c r="G13" s="119">
        <f>VLOOKUP($C13,'TEAM DETAIL SCORING'!$D$5:'TEAM DETAIL SCORING'!$Z$122,4,FALSE)</f>
        <v>16</v>
      </c>
      <c r="H13" s="119">
        <f>VLOOKUP($C13,'TEAM DETAIL SCORING'!$D$5:'TEAM DETAIL SCORING'!$Z$122,5,FALSE)</f>
        <v>21</v>
      </c>
      <c r="I13" s="119">
        <f>VLOOKUP($C13,'TEAM DETAIL SCORING'!$D$5:'TEAM DETAIL SCORING'!$Z$122,6,FALSE)</f>
        <v>22</v>
      </c>
      <c r="J13" s="119">
        <f>VLOOKUP($C13,'TEAM DETAIL SCORING'!$D$5:'TEAM DETAIL SCORING'!$Z$122,7,FALSE)</f>
        <v>20</v>
      </c>
      <c r="K13" s="119">
        <f>VLOOKUP($C13,'TEAM DETAIL SCORING'!$D$5:'TEAM DETAIL SCORING'!$Z$122,8,FALSE)</f>
        <v>22</v>
      </c>
      <c r="L13" s="119">
        <f>VLOOKUP($C13,'TEAM DETAIL SCORING'!$D$5:'TEAM DETAIL SCORING'!$Z$122,9,FALSE)</f>
        <v>15</v>
      </c>
      <c r="M13" s="119">
        <f>VLOOKUP($C13,'TEAM DETAIL SCORING'!$D$5:'TEAM DETAIL SCORING'!$Z$122,10,FALSE)</f>
        <v>25</v>
      </c>
      <c r="N13" s="120">
        <f t="shared" si="0"/>
        <v>180</v>
      </c>
      <c r="O13" s="119">
        <f>VLOOKUP($C13,'TEAM DETAIL SCORING'!$D$5:'TEAM DETAIL SCORING'!$Z$122,12,FALSE)</f>
        <v>24</v>
      </c>
      <c r="P13" s="119">
        <f>VLOOKUP($C13,'TEAM DETAIL SCORING'!$D$5:'TEAM DETAIL SCORING'!$Z$122,13,FALSE)</f>
        <v>25</v>
      </c>
      <c r="Q13" s="119">
        <f>VLOOKUP($C13,'TEAM DETAIL SCORING'!$D$5:'TEAM DETAIL SCORING'!$Z$122,14,FALSE)</f>
        <v>23</v>
      </c>
      <c r="R13" s="119">
        <f>VLOOKUP($C13,'TEAM DETAIL SCORING'!$D$5:'TEAM DETAIL SCORING'!$Z$122,15,FALSE)</f>
        <v>24</v>
      </c>
      <c r="S13" s="119">
        <f>VLOOKUP($C13,'TEAM DETAIL SCORING'!$D$5:'TEAM DETAIL SCORING'!$Z$122,16,FALSE)</f>
        <v>23</v>
      </c>
      <c r="T13" s="119">
        <f>VLOOKUP($C13,'TEAM DETAIL SCORING'!$D$5:'TEAM DETAIL SCORING'!$Z$122,17,FALSE)</f>
        <v>17</v>
      </c>
      <c r="U13" s="119">
        <f>VLOOKUP($C13,'TEAM DETAIL SCORING'!$D$5:'TEAM DETAIL SCORING'!$Z$122,18,FALSE)</f>
        <v>32</v>
      </c>
      <c r="V13" s="119">
        <f>VLOOKUP($C13,'TEAM DETAIL SCORING'!$D$5:'TEAM DETAIL SCORING'!$Z$122,19,FALSE)</f>
        <v>17</v>
      </c>
      <c r="W13" s="119">
        <f>VLOOKUP($C13,'TEAM DETAIL SCORING'!$D$5:'TEAM DETAIL SCORING'!$Z$122,20,FALSE)</f>
        <v>23</v>
      </c>
      <c r="X13" s="121">
        <f t="shared" si="1"/>
        <v>208</v>
      </c>
      <c r="Y13" s="118">
        <f>VLOOKUP($C13,'TEAM DETAIL SCORING'!$C$4:'TEAM DETAIL SCORING'!$Z$122,24,FALSE)</f>
        <v>403</v>
      </c>
      <c r="Z13" s="113">
        <v>2</v>
      </c>
    </row>
    <row r="14" spans="1:26" ht="23.25">
      <c r="A14" s="14"/>
      <c r="B14" s="53">
        <v>9</v>
      </c>
      <c r="C14" s="92" t="s">
        <v>39</v>
      </c>
      <c r="D14" s="168" t="s">
        <v>117</v>
      </c>
      <c r="E14" s="119">
        <f>VLOOKUP($C14,'TEAM DETAIL SCORING'!$D$5:'TEAM DETAIL SCORING'!$Z$122,2,FALSE)</f>
        <v>22</v>
      </c>
      <c r="F14" s="119">
        <f>VLOOKUP($C14,'TEAM DETAIL SCORING'!$D$5:'TEAM DETAIL SCORING'!$Z$122,3,FALSE)</f>
        <v>22</v>
      </c>
      <c r="G14" s="119">
        <f>VLOOKUP($C14,'TEAM DETAIL SCORING'!$D$5:'TEAM DETAIL SCORING'!$Z$122,4,FALSE)</f>
        <v>18</v>
      </c>
      <c r="H14" s="119">
        <f>VLOOKUP($C14,'TEAM DETAIL SCORING'!$D$5:'TEAM DETAIL SCORING'!$Z$122,5,FALSE)</f>
        <v>25</v>
      </c>
      <c r="I14" s="119">
        <f>VLOOKUP($C14,'TEAM DETAIL SCORING'!$D$5:'TEAM DETAIL SCORING'!$Z$122,6,FALSE)</f>
        <v>24</v>
      </c>
      <c r="J14" s="119">
        <f>VLOOKUP($C14,'TEAM DETAIL SCORING'!$D$5:'TEAM DETAIL SCORING'!$Z$122,7,FALSE)</f>
        <v>22</v>
      </c>
      <c r="K14" s="119">
        <f>VLOOKUP($C14,'TEAM DETAIL SCORING'!$D$5:'TEAM DETAIL SCORING'!$Z$122,8,FALSE)</f>
        <v>26</v>
      </c>
      <c r="L14" s="119">
        <f>VLOOKUP($C14,'TEAM DETAIL SCORING'!$D$5:'TEAM DETAIL SCORING'!$Z$122,9,FALSE)</f>
        <v>15</v>
      </c>
      <c r="M14" s="119">
        <f>VLOOKUP($C14,'TEAM DETAIL SCORING'!$D$5:'TEAM DETAIL SCORING'!$Z$122,10,FALSE)</f>
        <v>27</v>
      </c>
      <c r="N14" s="120">
        <f t="shared" si="0"/>
        <v>201</v>
      </c>
      <c r="O14" s="119">
        <f>VLOOKUP($C14,'TEAM DETAIL SCORING'!$D$5:'TEAM DETAIL SCORING'!$Z$122,12,FALSE)</f>
        <v>20</v>
      </c>
      <c r="P14" s="119">
        <f>VLOOKUP($C14,'TEAM DETAIL SCORING'!$D$5:'TEAM DETAIL SCORING'!$Z$122,13,FALSE)</f>
        <v>24</v>
      </c>
      <c r="Q14" s="119">
        <f>VLOOKUP($C14,'TEAM DETAIL SCORING'!$D$5:'TEAM DETAIL SCORING'!$Z$122,14,FALSE)</f>
        <v>24</v>
      </c>
      <c r="R14" s="119">
        <f>VLOOKUP($C14,'TEAM DETAIL SCORING'!$D$5:'TEAM DETAIL SCORING'!$Z$122,15,FALSE)</f>
        <v>24</v>
      </c>
      <c r="S14" s="119">
        <f>VLOOKUP($C14,'TEAM DETAIL SCORING'!$D$5:'TEAM DETAIL SCORING'!$Z$122,16,FALSE)</f>
        <v>26</v>
      </c>
      <c r="T14" s="119">
        <f>VLOOKUP($C14,'TEAM DETAIL SCORING'!$D$5:'TEAM DETAIL SCORING'!$Z$122,17,FALSE)</f>
        <v>17</v>
      </c>
      <c r="U14" s="119">
        <f>VLOOKUP($C14,'TEAM DETAIL SCORING'!$D$5:'TEAM DETAIL SCORING'!$Z$122,18,FALSE)</f>
        <v>26</v>
      </c>
      <c r="V14" s="119">
        <f>VLOOKUP($C14,'TEAM DETAIL SCORING'!$D$5:'TEAM DETAIL SCORING'!$Z$122,19,FALSE)</f>
        <v>18</v>
      </c>
      <c r="W14" s="119">
        <f>VLOOKUP($C14,'TEAM DETAIL SCORING'!$D$5:'TEAM DETAIL SCORING'!$Z$122,20,FALSE)</f>
        <v>20</v>
      </c>
      <c r="X14" s="120">
        <f t="shared" si="1"/>
        <v>199</v>
      </c>
      <c r="Y14" s="118">
        <f>VLOOKUP($C14,'TEAM DETAIL SCORING'!$C$4:'TEAM DETAIL SCORING'!$Z$122,24,FALSE)</f>
        <v>416</v>
      </c>
      <c r="Z14" s="145">
        <v>0</v>
      </c>
    </row>
    <row r="15" spans="1:26">
      <c r="A15" s="28"/>
      <c r="B15" s="83"/>
      <c r="C15" s="83"/>
      <c r="D15" s="83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85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7"/>
    </row>
  </sheetData>
  <sortState ref="C6:Y14">
    <sortCondition ref="Y6:Y14"/>
  </sortState>
  <mergeCells count="4">
    <mergeCell ref="E2:M2"/>
    <mergeCell ref="O2:W2"/>
    <mergeCell ref="E3:M3"/>
    <mergeCell ref="O3:W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1"/>
  <sheetViews>
    <sheetView topLeftCell="B1" workbookViewId="0">
      <selection activeCell="Z34" sqref="Z34"/>
    </sheetView>
  </sheetViews>
  <sheetFormatPr defaultRowHeight="15"/>
  <cols>
    <col min="1" max="1" width="4.42578125" style="88" customWidth="1"/>
    <col min="2" max="2" width="9.140625" customWidth="1"/>
    <col min="3" max="3" width="40" customWidth="1"/>
    <col min="4" max="4" width="8.140625" customWidth="1"/>
    <col min="5" max="13" width="4.7109375" style="88" customWidth="1"/>
    <col min="14" max="14" width="7.7109375" style="88" customWidth="1"/>
    <col min="15" max="15" width="4.7109375" style="89" customWidth="1"/>
    <col min="16" max="23" width="4.7109375" customWidth="1"/>
    <col min="24" max="24" width="9.140625" customWidth="1"/>
    <col min="26" max="26" width="6.42578125" customWidth="1"/>
    <col min="27" max="27" width="8.140625" customWidth="1"/>
    <col min="28" max="28" width="2.85546875" customWidth="1"/>
    <col min="177" max="177" width="2.7109375" customWidth="1"/>
    <col min="178" max="178" width="9.140625" customWidth="1"/>
    <col min="179" max="179" width="29.7109375" customWidth="1"/>
    <col min="180" max="180" width="8.140625" customWidth="1"/>
    <col min="181" max="189" width="4.7109375" customWidth="1"/>
    <col min="190" max="190" width="7.7109375" customWidth="1"/>
    <col min="191" max="199" width="4.7109375" customWidth="1"/>
    <col min="202" max="202" width="3.7109375" customWidth="1"/>
    <col min="203" max="220" width="0" hidden="1" customWidth="1"/>
    <col min="227" max="280" width="0" hidden="1" customWidth="1"/>
    <col min="281" max="281" width="12.5703125" customWidth="1"/>
    <col min="282" max="282" width="12.85546875" customWidth="1"/>
    <col min="283" max="283" width="12.5703125" customWidth="1"/>
    <col min="284" max="284" width="2.85546875" customWidth="1"/>
    <col min="433" max="433" width="2.7109375" customWidth="1"/>
    <col min="434" max="434" width="9.140625" customWidth="1"/>
    <col min="435" max="435" width="29.7109375" customWidth="1"/>
    <col min="436" max="436" width="8.140625" customWidth="1"/>
    <col min="437" max="445" width="4.7109375" customWidth="1"/>
    <col min="446" max="446" width="7.7109375" customWidth="1"/>
    <col min="447" max="455" width="4.7109375" customWidth="1"/>
    <col min="458" max="458" width="3.7109375" customWidth="1"/>
    <col min="459" max="476" width="0" hidden="1" customWidth="1"/>
    <col min="483" max="536" width="0" hidden="1" customWidth="1"/>
    <col min="537" max="537" width="12.5703125" customWidth="1"/>
    <col min="538" max="538" width="12.85546875" customWidth="1"/>
    <col min="539" max="539" width="12.5703125" customWidth="1"/>
    <col min="540" max="540" width="2.85546875" customWidth="1"/>
    <col min="689" max="689" width="2.7109375" customWidth="1"/>
    <col min="690" max="690" width="9.140625" customWidth="1"/>
    <col min="691" max="691" width="29.7109375" customWidth="1"/>
    <col min="692" max="692" width="8.140625" customWidth="1"/>
    <col min="693" max="701" width="4.7109375" customWidth="1"/>
    <col min="702" max="702" width="7.7109375" customWidth="1"/>
    <col min="703" max="711" width="4.7109375" customWidth="1"/>
    <col min="714" max="714" width="3.7109375" customWidth="1"/>
    <col min="715" max="732" width="0" hidden="1" customWidth="1"/>
    <col min="739" max="792" width="0" hidden="1" customWidth="1"/>
    <col min="793" max="793" width="12.5703125" customWidth="1"/>
    <col min="794" max="794" width="12.85546875" customWidth="1"/>
    <col min="795" max="795" width="12.5703125" customWidth="1"/>
    <col min="796" max="796" width="2.85546875" customWidth="1"/>
    <col min="945" max="945" width="2.7109375" customWidth="1"/>
    <col min="946" max="946" width="9.140625" customWidth="1"/>
    <col min="947" max="947" width="29.7109375" customWidth="1"/>
    <col min="948" max="948" width="8.140625" customWidth="1"/>
    <col min="949" max="957" width="4.7109375" customWidth="1"/>
    <col min="958" max="958" width="7.7109375" customWidth="1"/>
    <col min="959" max="967" width="4.7109375" customWidth="1"/>
    <col min="970" max="970" width="3.7109375" customWidth="1"/>
    <col min="971" max="988" width="0" hidden="1" customWidth="1"/>
    <col min="995" max="1048" width="0" hidden="1" customWidth="1"/>
    <col min="1049" max="1049" width="12.5703125" customWidth="1"/>
    <col min="1050" max="1050" width="12.85546875" customWidth="1"/>
    <col min="1051" max="1051" width="12.5703125" customWidth="1"/>
    <col min="1052" max="1052" width="2.85546875" customWidth="1"/>
    <col min="1201" max="1201" width="2.7109375" customWidth="1"/>
    <col min="1202" max="1202" width="9.140625" customWidth="1"/>
    <col min="1203" max="1203" width="29.7109375" customWidth="1"/>
    <col min="1204" max="1204" width="8.140625" customWidth="1"/>
    <col min="1205" max="1213" width="4.7109375" customWidth="1"/>
    <col min="1214" max="1214" width="7.7109375" customWidth="1"/>
    <col min="1215" max="1223" width="4.7109375" customWidth="1"/>
    <col min="1226" max="1226" width="3.7109375" customWidth="1"/>
    <col min="1227" max="1244" width="0" hidden="1" customWidth="1"/>
    <col min="1251" max="1304" width="0" hidden="1" customWidth="1"/>
    <col min="1305" max="1305" width="12.5703125" customWidth="1"/>
    <col min="1306" max="1306" width="12.85546875" customWidth="1"/>
    <col min="1307" max="1307" width="12.5703125" customWidth="1"/>
    <col min="1308" max="1308" width="2.85546875" customWidth="1"/>
    <col min="1457" max="1457" width="2.7109375" customWidth="1"/>
    <col min="1458" max="1458" width="9.140625" customWidth="1"/>
    <col min="1459" max="1459" width="29.7109375" customWidth="1"/>
    <col min="1460" max="1460" width="8.140625" customWidth="1"/>
    <col min="1461" max="1469" width="4.7109375" customWidth="1"/>
    <col min="1470" max="1470" width="7.7109375" customWidth="1"/>
    <col min="1471" max="1479" width="4.7109375" customWidth="1"/>
    <col min="1482" max="1482" width="3.7109375" customWidth="1"/>
    <col min="1483" max="1500" width="0" hidden="1" customWidth="1"/>
    <col min="1507" max="1560" width="0" hidden="1" customWidth="1"/>
    <col min="1561" max="1561" width="12.5703125" customWidth="1"/>
    <col min="1562" max="1562" width="12.85546875" customWidth="1"/>
    <col min="1563" max="1563" width="12.5703125" customWidth="1"/>
    <col min="1564" max="1564" width="2.85546875" customWidth="1"/>
    <col min="1713" max="1713" width="2.7109375" customWidth="1"/>
    <col min="1714" max="1714" width="9.140625" customWidth="1"/>
    <col min="1715" max="1715" width="29.7109375" customWidth="1"/>
    <col min="1716" max="1716" width="8.140625" customWidth="1"/>
    <col min="1717" max="1725" width="4.7109375" customWidth="1"/>
    <col min="1726" max="1726" width="7.7109375" customWidth="1"/>
    <col min="1727" max="1735" width="4.7109375" customWidth="1"/>
    <col min="1738" max="1738" width="3.7109375" customWidth="1"/>
    <col min="1739" max="1756" width="0" hidden="1" customWidth="1"/>
    <col min="1763" max="1816" width="0" hidden="1" customWidth="1"/>
    <col min="1817" max="1817" width="12.5703125" customWidth="1"/>
    <col min="1818" max="1818" width="12.85546875" customWidth="1"/>
    <col min="1819" max="1819" width="12.5703125" customWidth="1"/>
    <col min="1820" max="1820" width="2.85546875" customWidth="1"/>
    <col min="1969" max="1969" width="2.7109375" customWidth="1"/>
    <col min="1970" max="1970" width="9.140625" customWidth="1"/>
    <col min="1971" max="1971" width="29.7109375" customWidth="1"/>
    <col min="1972" max="1972" width="8.140625" customWidth="1"/>
    <col min="1973" max="1981" width="4.7109375" customWidth="1"/>
    <col min="1982" max="1982" width="7.7109375" customWidth="1"/>
    <col min="1983" max="1991" width="4.7109375" customWidth="1"/>
    <col min="1994" max="1994" width="3.7109375" customWidth="1"/>
    <col min="1995" max="2012" width="0" hidden="1" customWidth="1"/>
    <col min="2019" max="2072" width="0" hidden="1" customWidth="1"/>
    <col min="2073" max="2073" width="12.5703125" customWidth="1"/>
    <col min="2074" max="2074" width="12.85546875" customWidth="1"/>
    <col min="2075" max="2075" width="12.5703125" customWidth="1"/>
    <col min="2076" max="2076" width="2.85546875" customWidth="1"/>
    <col min="2225" max="2225" width="2.7109375" customWidth="1"/>
    <col min="2226" max="2226" width="9.140625" customWidth="1"/>
    <col min="2227" max="2227" width="29.7109375" customWidth="1"/>
    <col min="2228" max="2228" width="8.140625" customWidth="1"/>
    <col min="2229" max="2237" width="4.7109375" customWidth="1"/>
    <col min="2238" max="2238" width="7.7109375" customWidth="1"/>
    <col min="2239" max="2247" width="4.7109375" customWidth="1"/>
    <col min="2250" max="2250" width="3.7109375" customWidth="1"/>
    <col min="2251" max="2268" width="0" hidden="1" customWidth="1"/>
    <col min="2275" max="2328" width="0" hidden="1" customWidth="1"/>
    <col min="2329" max="2329" width="12.5703125" customWidth="1"/>
    <col min="2330" max="2330" width="12.85546875" customWidth="1"/>
    <col min="2331" max="2331" width="12.5703125" customWidth="1"/>
    <col min="2332" max="2332" width="2.85546875" customWidth="1"/>
    <col min="2481" max="2481" width="2.7109375" customWidth="1"/>
    <col min="2482" max="2482" width="9.140625" customWidth="1"/>
    <col min="2483" max="2483" width="29.7109375" customWidth="1"/>
    <col min="2484" max="2484" width="8.140625" customWidth="1"/>
    <col min="2485" max="2493" width="4.7109375" customWidth="1"/>
    <col min="2494" max="2494" width="7.7109375" customWidth="1"/>
    <col min="2495" max="2503" width="4.7109375" customWidth="1"/>
    <col min="2506" max="2506" width="3.7109375" customWidth="1"/>
    <col min="2507" max="2524" width="0" hidden="1" customWidth="1"/>
    <col min="2531" max="2584" width="0" hidden="1" customWidth="1"/>
    <col min="2585" max="2585" width="12.5703125" customWidth="1"/>
    <col min="2586" max="2586" width="12.85546875" customWidth="1"/>
    <col min="2587" max="2587" width="12.5703125" customWidth="1"/>
    <col min="2588" max="2588" width="2.85546875" customWidth="1"/>
    <col min="2737" max="2737" width="2.7109375" customWidth="1"/>
    <col min="2738" max="2738" width="9.140625" customWidth="1"/>
    <col min="2739" max="2739" width="29.7109375" customWidth="1"/>
    <col min="2740" max="2740" width="8.140625" customWidth="1"/>
    <col min="2741" max="2749" width="4.7109375" customWidth="1"/>
    <col min="2750" max="2750" width="7.7109375" customWidth="1"/>
    <col min="2751" max="2759" width="4.7109375" customWidth="1"/>
    <col min="2762" max="2762" width="3.7109375" customWidth="1"/>
    <col min="2763" max="2780" width="0" hidden="1" customWidth="1"/>
    <col min="2787" max="2840" width="0" hidden="1" customWidth="1"/>
    <col min="2841" max="2841" width="12.5703125" customWidth="1"/>
    <col min="2842" max="2842" width="12.85546875" customWidth="1"/>
    <col min="2843" max="2843" width="12.5703125" customWidth="1"/>
    <col min="2844" max="2844" width="2.85546875" customWidth="1"/>
    <col min="2993" max="2993" width="2.7109375" customWidth="1"/>
    <col min="2994" max="2994" width="9.140625" customWidth="1"/>
    <col min="2995" max="2995" width="29.7109375" customWidth="1"/>
    <col min="2996" max="2996" width="8.140625" customWidth="1"/>
    <col min="2997" max="3005" width="4.7109375" customWidth="1"/>
    <col min="3006" max="3006" width="7.7109375" customWidth="1"/>
    <col min="3007" max="3015" width="4.7109375" customWidth="1"/>
    <col min="3018" max="3018" width="3.7109375" customWidth="1"/>
    <col min="3019" max="3036" width="0" hidden="1" customWidth="1"/>
    <col min="3043" max="3096" width="0" hidden="1" customWidth="1"/>
    <col min="3097" max="3097" width="12.5703125" customWidth="1"/>
    <col min="3098" max="3098" width="12.85546875" customWidth="1"/>
    <col min="3099" max="3099" width="12.5703125" customWidth="1"/>
    <col min="3100" max="3100" width="2.85546875" customWidth="1"/>
    <col min="3249" max="3249" width="2.7109375" customWidth="1"/>
    <col min="3250" max="3250" width="9.140625" customWidth="1"/>
    <col min="3251" max="3251" width="29.7109375" customWidth="1"/>
    <col min="3252" max="3252" width="8.140625" customWidth="1"/>
    <col min="3253" max="3261" width="4.7109375" customWidth="1"/>
    <col min="3262" max="3262" width="7.7109375" customWidth="1"/>
    <col min="3263" max="3271" width="4.7109375" customWidth="1"/>
    <col min="3274" max="3274" width="3.7109375" customWidth="1"/>
    <col min="3275" max="3292" width="0" hidden="1" customWidth="1"/>
    <col min="3299" max="3352" width="0" hidden="1" customWidth="1"/>
    <col min="3353" max="3353" width="12.5703125" customWidth="1"/>
    <col min="3354" max="3354" width="12.85546875" customWidth="1"/>
    <col min="3355" max="3355" width="12.5703125" customWidth="1"/>
    <col min="3356" max="3356" width="2.85546875" customWidth="1"/>
    <col min="3505" max="3505" width="2.7109375" customWidth="1"/>
    <col min="3506" max="3506" width="9.140625" customWidth="1"/>
    <col min="3507" max="3507" width="29.7109375" customWidth="1"/>
    <col min="3508" max="3508" width="8.140625" customWidth="1"/>
    <col min="3509" max="3517" width="4.7109375" customWidth="1"/>
    <col min="3518" max="3518" width="7.7109375" customWidth="1"/>
    <col min="3519" max="3527" width="4.7109375" customWidth="1"/>
    <col min="3530" max="3530" width="3.7109375" customWidth="1"/>
    <col min="3531" max="3548" width="0" hidden="1" customWidth="1"/>
    <col min="3555" max="3608" width="0" hidden="1" customWidth="1"/>
    <col min="3609" max="3609" width="12.5703125" customWidth="1"/>
    <col min="3610" max="3610" width="12.85546875" customWidth="1"/>
    <col min="3611" max="3611" width="12.5703125" customWidth="1"/>
    <col min="3612" max="3612" width="2.85546875" customWidth="1"/>
    <col min="3761" max="3761" width="2.7109375" customWidth="1"/>
    <col min="3762" max="3762" width="9.140625" customWidth="1"/>
    <col min="3763" max="3763" width="29.7109375" customWidth="1"/>
    <col min="3764" max="3764" width="8.140625" customWidth="1"/>
    <col min="3765" max="3773" width="4.7109375" customWidth="1"/>
    <col min="3774" max="3774" width="7.7109375" customWidth="1"/>
    <col min="3775" max="3783" width="4.7109375" customWidth="1"/>
    <col min="3786" max="3786" width="3.7109375" customWidth="1"/>
    <col min="3787" max="3804" width="0" hidden="1" customWidth="1"/>
    <col min="3811" max="3864" width="0" hidden="1" customWidth="1"/>
    <col min="3865" max="3865" width="12.5703125" customWidth="1"/>
    <col min="3866" max="3866" width="12.85546875" customWidth="1"/>
    <col min="3867" max="3867" width="12.5703125" customWidth="1"/>
    <col min="3868" max="3868" width="2.85546875" customWidth="1"/>
    <col min="4017" max="4017" width="2.7109375" customWidth="1"/>
    <col min="4018" max="4018" width="9.140625" customWidth="1"/>
    <col min="4019" max="4019" width="29.7109375" customWidth="1"/>
    <col min="4020" max="4020" width="8.140625" customWidth="1"/>
    <col min="4021" max="4029" width="4.7109375" customWidth="1"/>
    <col min="4030" max="4030" width="7.7109375" customWidth="1"/>
    <col min="4031" max="4039" width="4.7109375" customWidth="1"/>
    <col min="4042" max="4042" width="3.7109375" customWidth="1"/>
    <col min="4043" max="4060" width="0" hidden="1" customWidth="1"/>
    <col min="4067" max="4120" width="0" hidden="1" customWidth="1"/>
    <col min="4121" max="4121" width="12.5703125" customWidth="1"/>
    <col min="4122" max="4122" width="12.85546875" customWidth="1"/>
    <col min="4123" max="4123" width="12.5703125" customWidth="1"/>
    <col min="4124" max="4124" width="2.85546875" customWidth="1"/>
    <col min="4273" max="4273" width="2.7109375" customWidth="1"/>
    <col min="4274" max="4274" width="9.140625" customWidth="1"/>
    <col min="4275" max="4275" width="29.7109375" customWidth="1"/>
    <col min="4276" max="4276" width="8.140625" customWidth="1"/>
    <col min="4277" max="4285" width="4.7109375" customWidth="1"/>
    <col min="4286" max="4286" width="7.7109375" customWidth="1"/>
    <col min="4287" max="4295" width="4.7109375" customWidth="1"/>
    <col min="4298" max="4298" width="3.7109375" customWidth="1"/>
    <col min="4299" max="4316" width="0" hidden="1" customWidth="1"/>
    <col min="4323" max="4376" width="0" hidden="1" customWidth="1"/>
    <col min="4377" max="4377" width="12.5703125" customWidth="1"/>
    <col min="4378" max="4378" width="12.85546875" customWidth="1"/>
    <col min="4379" max="4379" width="12.5703125" customWidth="1"/>
    <col min="4380" max="4380" width="2.85546875" customWidth="1"/>
    <col min="4529" max="4529" width="2.7109375" customWidth="1"/>
    <col min="4530" max="4530" width="9.140625" customWidth="1"/>
    <col min="4531" max="4531" width="29.7109375" customWidth="1"/>
    <col min="4532" max="4532" width="8.140625" customWidth="1"/>
    <col min="4533" max="4541" width="4.7109375" customWidth="1"/>
    <col min="4542" max="4542" width="7.7109375" customWidth="1"/>
    <col min="4543" max="4551" width="4.7109375" customWidth="1"/>
    <col min="4554" max="4554" width="3.7109375" customWidth="1"/>
    <col min="4555" max="4572" width="0" hidden="1" customWidth="1"/>
    <col min="4579" max="4632" width="0" hidden="1" customWidth="1"/>
    <col min="4633" max="4633" width="12.5703125" customWidth="1"/>
    <col min="4634" max="4634" width="12.85546875" customWidth="1"/>
    <col min="4635" max="4635" width="12.5703125" customWidth="1"/>
    <col min="4636" max="4636" width="2.85546875" customWidth="1"/>
    <col min="4785" max="4785" width="2.7109375" customWidth="1"/>
    <col min="4786" max="4786" width="9.140625" customWidth="1"/>
    <col min="4787" max="4787" width="29.7109375" customWidth="1"/>
    <col min="4788" max="4788" width="8.140625" customWidth="1"/>
    <col min="4789" max="4797" width="4.7109375" customWidth="1"/>
    <col min="4798" max="4798" width="7.7109375" customWidth="1"/>
    <col min="4799" max="4807" width="4.7109375" customWidth="1"/>
    <col min="4810" max="4810" width="3.7109375" customWidth="1"/>
    <col min="4811" max="4828" width="0" hidden="1" customWidth="1"/>
    <col min="4835" max="4888" width="0" hidden="1" customWidth="1"/>
    <col min="4889" max="4889" width="12.5703125" customWidth="1"/>
    <col min="4890" max="4890" width="12.85546875" customWidth="1"/>
    <col min="4891" max="4891" width="12.5703125" customWidth="1"/>
    <col min="4892" max="4892" width="2.85546875" customWidth="1"/>
    <col min="5041" max="5041" width="2.7109375" customWidth="1"/>
    <col min="5042" max="5042" width="9.140625" customWidth="1"/>
    <col min="5043" max="5043" width="29.7109375" customWidth="1"/>
    <col min="5044" max="5044" width="8.140625" customWidth="1"/>
    <col min="5045" max="5053" width="4.7109375" customWidth="1"/>
    <col min="5054" max="5054" width="7.7109375" customWidth="1"/>
    <col min="5055" max="5063" width="4.7109375" customWidth="1"/>
    <col min="5066" max="5066" width="3.7109375" customWidth="1"/>
    <col min="5067" max="5084" width="0" hidden="1" customWidth="1"/>
    <col min="5091" max="5144" width="0" hidden="1" customWidth="1"/>
    <col min="5145" max="5145" width="12.5703125" customWidth="1"/>
    <col min="5146" max="5146" width="12.85546875" customWidth="1"/>
    <col min="5147" max="5147" width="12.5703125" customWidth="1"/>
    <col min="5148" max="5148" width="2.85546875" customWidth="1"/>
    <col min="5297" max="5297" width="2.7109375" customWidth="1"/>
    <col min="5298" max="5298" width="9.140625" customWidth="1"/>
    <col min="5299" max="5299" width="29.7109375" customWidth="1"/>
    <col min="5300" max="5300" width="8.140625" customWidth="1"/>
    <col min="5301" max="5309" width="4.7109375" customWidth="1"/>
    <col min="5310" max="5310" width="7.7109375" customWidth="1"/>
    <col min="5311" max="5319" width="4.7109375" customWidth="1"/>
    <col min="5322" max="5322" width="3.7109375" customWidth="1"/>
    <col min="5323" max="5340" width="0" hidden="1" customWidth="1"/>
    <col min="5347" max="5400" width="0" hidden="1" customWidth="1"/>
    <col min="5401" max="5401" width="12.5703125" customWidth="1"/>
    <col min="5402" max="5402" width="12.85546875" customWidth="1"/>
    <col min="5403" max="5403" width="12.5703125" customWidth="1"/>
    <col min="5404" max="5404" width="2.85546875" customWidth="1"/>
    <col min="5553" max="5553" width="2.7109375" customWidth="1"/>
    <col min="5554" max="5554" width="9.140625" customWidth="1"/>
    <col min="5555" max="5555" width="29.7109375" customWidth="1"/>
    <col min="5556" max="5556" width="8.140625" customWidth="1"/>
    <col min="5557" max="5565" width="4.7109375" customWidth="1"/>
    <col min="5566" max="5566" width="7.7109375" customWidth="1"/>
    <col min="5567" max="5575" width="4.7109375" customWidth="1"/>
    <col min="5578" max="5578" width="3.7109375" customWidth="1"/>
    <col min="5579" max="5596" width="0" hidden="1" customWidth="1"/>
    <col min="5603" max="5656" width="0" hidden="1" customWidth="1"/>
    <col min="5657" max="5657" width="12.5703125" customWidth="1"/>
    <col min="5658" max="5658" width="12.85546875" customWidth="1"/>
    <col min="5659" max="5659" width="12.5703125" customWidth="1"/>
    <col min="5660" max="5660" width="2.85546875" customWidth="1"/>
    <col min="5809" max="5809" width="2.7109375" customWidth="1"/>
    <col min="5810" max="5810" width="9.140625" customWidth="1"/>
    <col min="5811" max="5811" width="29.7109375" customWidth="1"/>
    <col min="5812" max="5812" width="8.140625" customWidth="1"/>
    <col min="5813" max="5821" width="4.7109375" customWidth="1"/>
    <col min="5822" max="5822" width="7.7109375" customWidth="1"/>
    <col min="5823" max="5831" width="4.7109375" customWidth="1"/>
    <col min="5834" max="5834" width="3.7109375" customWidth="1"/>
    <col min="5835" max="5852" width="0" hidden="1" customWidth="1"/>
    <col min="5859" max="5912" width="0" hidden="1" customWidth="1"/>
    <col min="5913" max="5913" width="12.5703125" customWidth="1"/>
    <col min="5914" max="5914" width="12.85546875" customWidth="1"/>
    <col min="5915" max="5915" width="12.5703125" customWidth="1"/>
    <col min="5916" max="5916" width="2.85546875" customWidth="1"/>
    <col min="6065" max="6065" width="2.7109375" customWidth="1"/>
    <col min="6066" max="6066" width="9.140625" customWidth="1"/>
    <col min="6067" max="6067" width="29.7109375" customWidth="1"/>
    <col min="6068" max="6068" width="8.140625" customWidth="1"/>
    <col min="6069" max="6077" width="4.7109375" customWidth="1"/>
    <col min="6078" max="6078" width="7.7109375" customWidth="1"/>
    <col min="6079" max="6087" width="4.7109375" customWidth="1"/>
    <col min="6090" max="6090" width="3.7109375" customWidth="1"/>
    <col min="6091" max="6108" width="0" hidden="1" customWidth="1"/>
    <col min="6115" max="6168" width="0" hidden="1" customWidth="1"/>
    <col min="6169" max="6169" width="12.5703125" customWidth="1"/>
    <col min="6170" max="6170" width="12.85546875" customWidth="1"/>
    <col min="6171" max="6171" width="12.5703125" customWidth="1"/>
    <col min="6172" max="6172" width="2.85546875" customWidth="1"/>
    <col min="6321" max="6321" width="2.7109375" customWidth="1"/>
    <col min="6322" max="6322" width="9.140625" customWidth="1"/>
    <col min="6323" max="6323" width="29.7109375" customWidth="1"/>
    <col min="6324" max="6324" width="8.140625" customWidth="1"/>
    <col min="6325" max="6333" width="4.7109375" customWidth="1"/>
    <col min="6334" max="6334" width="7.7109375" customWidth="1"/>
    <col min="6335" max="6343" width="4.7109375" customWidth="1"/>
    <col min="6346" max="6346" width="3.7109375" customWidth="1"/>
    <col min="6347" max="6364" width="0" hidden="1" customWidth="1"/>
    <col min="6371" max="6424" width="0" hidden="1" customWidth="1"/>
    <col min="6425" max="6425" width="12.5703125" customWidth="1"/>
    <col min="6426" max="6426" width="12.85546875" customWidth="1"/>
    <col min="6427" max="6427" width="12.5703125" customWidth="1"/>
    <col min="6428" max="6428" width="2.85546875" customWidth="1"/>
    <col min="6577" max="6577" width="2.7109375" customWidth="1"/>
    <col min="6578" max="6578" width="9.140625" customWidth="1"/>
    <col min="6579" max="6579" width="29.7109375" customWidth="1"/>
    <col min="6580" max="6580" width="8.140625" customWidth="1"/>
    <col min="6581" max="6589" width="4.7109375" customWidth="1"/>
    <col min="6590" max="6590" width="7.7109375" customWidth="1"/>
    <col min="6591" max="6599" width="4.7109375" customWidth="1"/>
    <col min="6602" max="6602" width="3.7109375" customWidth="1"/>
    <col min="6603" max="6620" width="0" hidden="1" customWidth="1"/>
    <col min="6627" max="6680" width="0" hidden="1" customWidth="1"/>
    <col min="6681" max="6681" width="12.5703125" customWidth="1"/>
    <col min="6682" max="6682" width="12.85546875" customWidth="1"/>
    <col min="6683" max="6683" width="12.5703125" customWidth="1"/>
    <col min="6684" max="6684" width="2.85546875" customWidth="1"/>
    <col min="6833" max="6833" width="2.7109375" customWidth="1"/>
    <col min="6834" max="6834" width="9.140625" customWidth="1"/>
    <col min="6835" max="6835" width="29.7109375" customWidth="1"/>
    <col min="6836" max="6836" width="8.140625" customWidth="1"/>
    <col min="6837" max="6845" width="4.7109375" customWidth="1"/>
    <col min="6846" max="6846" width="7.7109375" customWidth="1"/>
    <col min="6847" max="6855" width="4.7109375" customWidth="1"/>
    <col min="6858" max="6858" width="3.7109375" customWidth="1"/>
    <col min="6859" max="6876" width="0" hidden="1" customWidth="1"/>
    <col min="6883" max="6936" width="0" hidden="1" customWidth="1"/>
    <col min="6937" max="6937" width="12.5703125" customWidth="1"/>
    <col min="6938" max="6938" width="12.85546875" customWidth="1"/>
    <col min="6939" max="6939" width="12.5703125" customWidth="1"/>
    <col min="6940" max="6940" width="2.85546875" customWidth="1"/>
    <col min="7089" max="7089" width="2.7109375" customWidth="1"/>
    <col min="7090" max="7090" width="9.140625" customWidth="1"/>
    <col min="7091" max="7091" width="29.7109375" customWidth="1"/>
    <col min="7092" max="7092" width="8.140625" customWidth="1"/>
    <col min="7093" max="7101" width="4.7109375" customWidth="1"/>
    <col min="7102" max="7102" width="7.7109375" customWidth="1"/>
    <col min="7103" max="7111" width="4.7109375" customWidth="1"/>
    <col min="7114" max="7114" width="3.7109375" customWidth="1"/>
    <col min="7115" max="7132" width="0" hidden="1" customWidth="1"/>
    <col min="7139" max="7192" width="0" hidden="1" customWidth="1"/>
    <col min="7193" max="7193" width="12.5703125" customWidth="1"/>
    <col min="7194" max="7194" width="12.85546875" customWidth="1"/>
    <col min="7195" max="7195" width="12.5703125" customWidth="1"/>
    <col min="7196" max="7196" width="2.85546875" customWidth="1"/>
    <col min="7345" max="7345" width="2.7109375" customWidth="1"/>
    <col min="7346" max="7346" width="9.140625" customWidth="1"/>
    <col min="7347" max="7347" width="29.7109375" customWidth="1"/>
    <col min="7348" max="7348" width="8.140625" customWidth="1"/>
    <col min="7349" max="7357" width="4.7109375" customWidth="1"/>
    <col min="7358" max="7358" width="7.7109375" customWidth="1"/>
    <col min="7359" max="7367" width="4.7109375" customWidth="1"/>
    <col min="7370" max="7370" width="3.7109375" customWidth="1"/>
    <col min="7371" max="7388" width="0" hidden="1" customWidth="1"/>
    <col min="7395" max="7448" width="0" hidden="1" customWidth="1"/>
    <col min="7449" max="7449" width="12.5703125" customWidth="1"/>
    <col min="7450" max="7450" width="12.85546875" customWidth="1"/>
    <col min="7451" max="7451" width="12.5703125" customWidth="1"/>
    <col min="7452" max="7452" width="2.85546875" customWidth="1"/>
    <col min="7601" max="7601" width="2.7109375" customWidth="1"/>
    <col min="7602" max="7602" width="9.140625" customWidth="1"/>
    <col min="7603" max="7603" width="29.7109375" customWidth="1"/>
    <col min="7604" max="7604" width="8.140625" customWidth="1"/>
    <col min="7605" max="7613" width="4.7109375" customWidth="1"/>
    <col min="7614" max="7614" width="7.7109375" customWidth="1"/>
    <col min="7615" max="7623" width="4.7109375" customWidth="1"/>
    <col min="7626" max="7626" width="3.7109375" customWidth="1"/>
    <col min="7627" max="7644" width="0" hidden="1" customWidth="1"/>
    <col min="7651" max="7704" width="0" hidden="1" customWidth="1"/>
    <col min="7705" max="7705" width="12.5703125" customWidth="1"/>
    <col min="7706" max="7706" width="12.85546875" customWidth="1"/>
    <col min="7707" max="7707" width="12.5703125" customWidth="1"/>
    <col min="7708" max="7708" width="2.85546875" customWidth="1"/>
    <col min="7857" max="7857" width="2.7109375" customWidth="1"/>
    <col min="7858" max="7858" width="9.140625" customWidth="1"/>
    <col min="7859" max="7859" width="29.7109375" customWidth="1"/>
    <col min="7860" max="7860" width="8.140625" customWidth="1"/>
    <col min="7861" max="7869" width="4.7109375" customWidth="1"/>
    <col min="7870" max="7870" width="7.7109375" customWidth="1"/>
    <col min="7871" max="7879" width="4.7109375" customWidth="1"/>
    <col min="7882" max="7882" width="3.7109375" customWidth="1"/>
    <col min="7883" max="7900" width="0" hidden="1" customWidth="1"/>
    <col min="7907" max="7960" width="0" hidden="1" customWidth="1"/>
    <col min="7961" max="7961" width="12.5703125" customWidth="1"/>
    <col min="7962" max="7962" width="12.85546875" customWidth="1"/>
    <col min="7963" max="7963" width="12.5703125" customWidth="1"/>
    <col min="7964" max="7964" width="2.85546875" customWidth="1"/>
    <col min="8113" max="8113" width="2.7109375" customWidth="1"/>
    <col min="8114" max="8114" width="9.140625" customWidth="1"/>
    <col min="8115" max="8115" width="29.7109375" customWidth="1"/>
    <col min="8116" max="8116" width="8.140625" customWidth="1"/>
    <col min="8117" max="8125" width="4.7109375" customWidth="1"/>
    <col min="8126" max="8126" width="7.7109375" customWidth="1"/>
    <col min="8127" max="8135" width="4.7109375" customWidth="1"/>
    <col min="8138" max="8138" width="3.7109375" customWidth="1"/>
    <col min="8139" max="8156" width="0" hidden="1" customWidth="1"/>
    <col min="8163" max="8216" width="0" hidden="1" customWidth="1"/>
    <col min="8217" max="8217" width="12.5703125" customWidth="1"/>
    <col min="8218" max="8218" width="12.85546875" customWidth="1"/>
    <col min="8219" max="8219" width="12.5703125" customWidth="1"/>
    <col min="8220" max="8220" width="2.85546875" customWidth="1"/>
    <col min="8369" max="8369" width="2.7109375" customWidth="1"/>
    <col min="8370" max="8370" width="9.140625" customWidth="1"/>
    <col min="8371" max="8371" width="29.7109375" customWidth="1"/>
    <col min="8372" max="8372" width="8.140625" customWidth="1"/>
    <col min="8373" max="8381" width="4.7109375" customWidth="1"/>
    <col min="8382" max="8382" width="7.7109375" customWidth="1"/>
    <col min="8383" max="8391" width="4.7109375" customWidth="1"/>
    <col min="8394" max="8394" width="3.7109375" customWidth="1"/>
    <col min="8395" max="8412" width="0" hidden="1" customWidth="1"/>
    <col min="8419" max="8472" width="0" hidden="1" customWidth="1"/>
    <col min="8473" max="8473" width="12.5703125" customWidth="1"/>
    <col min="8474" max="8474" width="12.85546875" customWidth="1"/>
    <col min="8475" max="8475" width="12.5703125" customWidth="1"/>
    <col min="8476" max="8476" width="2.85546875" customWidth="1"/>
    <col min="8625" max="8625" width="2.7109375" customWidth="1"/>
    <col min="8626" max="8626" width="9.140625" customWidth="1"/>
    <col min="8627" max="8627" width="29.7109375" customWidth="1"/>
    <col min="8628" max="8628" width="8.140625" customWidth="1"/>
    <col min="8629" max="8637" width="4.7109375" customWidth="1"/>
    <col min="8638" max="8638" width="7.7109375" customWidth="1"/>
    <col min="8639" max="8647" width="4.7109375" customWidth="1"/>
    <col min="8650" max="8650" width="3.7109375" customWidth="1"/>
    <col min="8651" max="8668" width="0" hidden="1" customWidth="1"/>
    <col min="8675" max="8728" width="0" hidden="1" customWidth="1"/>
    <col min="8729" max="8729" width="12.5703125" customWidth="1"/>
    <col min="8730" max="8730" width="12.85546875" customWidth="1"/>
    <col min="8731" max="8731" width="12.5703125" customWidth="1"/>
    <col min="8732" max="8732" width="2.85546875" customWidth="1"/>
    <col min="8881" max="8881" width="2.7109375" customWidth="1"/>
    <col min="8882" max="8882" width="9.140625" customWidth="1"/>
    <col min="8883" max="8883" width="29.7109375" customWidth="1"/>
    <col min="8884" max="8884" width="8.140625" customWidth="1"/>
    <col min="8885" max="8893" width="4.7109375" customWidth="1"/>
    <col min="8894" max="8894" width="7.7109375" customWidth="1"/>
    <col min="8895" max="8903" width="4.7109375" customWidth="1"/>
    <col min="8906" max="8906" width="3.7109375" customWidth="1"/>
    <col min="8907" max="8924" width="0" hidden="1" customWidth="1"/>
    <col min="8931" max="8984" width="0" hidden="1" customWidth="1"/>
    <col min="8985" max="8985" width="12.5703125" customWidth="1"/>
    <col min="8986" max="8986" width="12.85546875" customWidth="1"/>
    <col min="8987" max="8987" width="12.5703125" customWidth="1"/>
    <col min="8988" max="8988" width="2.85546875" customWidth="1"/>
    <col min="9137" max="9137" width="2.7109375" customWidth="1"/>
    <col min="9138" max="9138" width="9.140625" customWidth="1"/>
    <col min="9139" max="9139" width="29.7109375" customWidth="1"/>
    <col min="9140" max="9140" width="8.140625" customWidth="1"/>
    <col min="9141" max="9149" width="4.7109375" customWidth="1"/>
    <col min="9150" max="9150" width="7.7109375" customWidth="1"/>
    <col min="9151" max="9159" width="4.7109375" customWidth="1"/>
    <col min="9162" max="9162" width="3.7109375" customWidth="1"/>
    <col min="9163" max="9180" width="0" hidden="1" customWidth="1"/>
    <col min="9187" max="9240" width="0" hidden="1" customWidth="1"/>
    <col min="9241" max="9241" width="12.5703125" customWidth="1"/>
    <col min="9242" max="9242" width="12.85546875" customWidth="1"/>
    <col min="9243" max="9243" width="12.5703125" customWidth="1"/>
    <col min="9244" max="9244" width="2.85546875" customWidth="1"/>
    <col min="9393" max="9393" width="2.7109375" customWidth="1"/>
    <col min="9394" max="9394" width="9.140625" customWidth="1"/>
    <col min="9395" max="9395" width="29.7109375" customWidth="1"/>
    <col min="9396" max="9396" width="8.140625" customWidth="1"/>
    <col min="9397" max="9405" width="4.7109375" customWidth="1"/>
    <col min="9406" max="9406" width="7.7109375" customWidth="1"/>
    <col min="9407" max="9415" width="4.7109375" customWidth="1"/>
    <col min="9418" max="9418" width="3.7109375" customWidth="1"/>
    <col min="9419" max="9436" width="0" hidden="1" customWidth="1"/>
    <col min="9443" max="9496" width="0" hidden="1" customWidth="1"/>
    <col min="9497" max="9497" width="12.5703125" customWidth="1"/>
    <col min="9498" max="9498" width="12.85546875" customWidth="1"/>
    <col min="9499" max="9499" width="12.5703125" customWidth="1"/>
    <col min="9500" max="9500" width="2.85546875" customWidth="1"/>
    <col min="9649" max="9649" width="2.7109375" customWidth="1"/>
    <col min="9650" max="9650" width="9.140625" customWidth="1"/>
    <col min="9651" max="9651" width="29.7109375" customWidth="1"/>
    <col min="9652" max="9652" width="8.140625" customWidth="1"/>
    <col min="9653" max="9661" width="4.7109375" customWidth="1"/>
    <col min="9662" max="9662" width="7.7109375" customWidth="1"/>
    <col min="9663" max="9671" width="4.7109375" customWidth="1"/>
    <col min="9674" max="9674" width="3.7109375" customWidth="1"/>
    <col min="9675" max="9692" width="0" hidden="1" customWidth="1"/>
    <col min="9699" max="9752" width="0" hidden="1" customWidth="1"/>
    <col min="9753" max="9753" width="12.5703125" customWidth="1"/>
    <col min="9754" max="9754" width="12.85546875" customWidth="1"/>
    <col min="9755" max="9755" width="12.5703125" customWidth="1"/>
    <col min="9756" max="9756" width="2.85546875" customWidth="1"/>
    <col min="9905" max="9905" width="2.7109375" customWidth="1"/>
    <col min="9906" max="9906" width="9.140625" customWidth="1"/>
    <col min="9907" max="9907" width="29.7109375" customWidth="1"/>
    <col min="9908" max="9908" width="8.140625" customWidth="1"/>
    <col min="9909" max="9917" width="4.7109375" customWidth="1"/>
    <col min="9918" max="9918" width="7.7109375" customWidth="1"/>
    <col min="9919" max="9927" width="4.7109375" customWidth="1"/>
    <col min="9930" max="9930" width="3.7109375" customWidth="1"/>
    <col min="9931" max="9948" width="0" hidden="1" customWidth="1"/>
    <col min="9955" max="10008" width="0" hidden="1" customWidth="1"/>
    <col min="10009" max="10009" width="12.5703125" customWidth="1"/>
    <col min="10010" max="10010" width="12.85546875" customWidth="1"/>
    <col min="10011" max="10011" width="12.5703125" customWidth="1"/>
    <col min="10012" max="10012" width="2.85546875" customWidth="1"/>
    <col min="10161" max="10161" width="2.7109375" customWidth="1"/>
    <col min="10162" max="10162" width="9.140625" customWidth="1"/>
    <col min="10163" max="10163" width="29.7109375" customWidth="1"/>
    <col min="10164" max="10164" width="8.140625" customWidth="1"/>
    <col min="10165" max="10173" width="4.7109375" customWidth="1"/>
    <col min="10174" max="10174" width="7.7109375" customWidth="1"/>
    <col min="10175" max="10183" width="4.7109375" customWidth="1"/>
    <col min="10186" max="10186" width="3.7109375" customWidth="1"/>
    <col min="10187" max="10204" width="0" hidden="1" customWidth="1"/>
    <col min="10211" max="10264" width="0" hidden="1" customWidth="1"/>
    <col min="10265" max="10265" width="12.5703125" customWidth="1"/>
    <col min="10266" max="10266" width="12.85546875" customWidth="1"/>
    <col min="10267" max="10267" width="12.5703125" customWidth="1"/>
    <col min="10268" max="10268" width="2.85546875" customWidth="1"/>
    <col min="10417" max="10417" width="2.7109375" customWidth="1"/>
    <col min="10418" max="10418" width="9.140625" customWidth="1"/>
    <col min="10419" max="10419" width="29.7109375" customWidth="1"/>
    <col min="10420" max="10420" width="8.140625" customWidth="1"/>
    <col min="10421" max="10429" width="4.7109375" customWidth="1"/>
    <col min="10430" max="10430" width="7.7109375" customWidth="1"/>
    <col min="10431" max="10439" width="4.7109375" customWidth="1"/>
    <col min="10442" max="10442" width="3.7109375" customWidth="1"/>
    <col min="10443" max="10460" width="0" hidden="1" customWidth="1"/>
    <col min="10467" max="10520" width="0" hidden="1" customWidth="1"/>
    <col min="10521" max="10521" width="12.5703125" customWidth="1"/>
    <col min="10522" max="10522" width="12.85546875" customWidth="1"/>
    <col min="10523" max="10523" width="12.5703125" customWidth="1"/>
    <col min="10524" max="10524" width="2.85546875" customWidth="1"/>
    <col min="10673" max="10673" width="2.7109375" customWidth="1"/>
    <col min="10674" max="10674" width="9.140625" customWidth="1"/>
    <col min="10675" max="10675" width="29.7109375" customWidth="1"/>
    <col min="10676" max="10676" width="8.140625" customWidth="1"/>
    <col min="10677" max="10685" width="4.7109375" customWidth="1"/>
    <col min="10686" max="10686" width="7.7109375" customWidth="1"/>
    <col min="10687" max="10695" width="4.7109375" customWidth="1"/>
    <col min="10698" max="10698" width="3.7109375" customWidth="1"/>
    <col min="10699" max="10716" width="0" hidden="1" customWidth="1"/>
    <col min="10723" max="10776" width="0" hidden="1" customWidth="1"/>
    <col min="10777" max="10777" width="12.5703125" customWidth="1"/>
    <col min="10778" max="10778" width="12.85546875" customWidth="1"/>
    <col min="10779" max="10779" width="12.5703125" customWidth="1"/>
    <col min="10780" max="10780" width="2.85546875" customWidth="1"/>
    <col min="10929" max="10929" width="2.7109375" customWidth="1"/>
    <col min="10930" max="10930" width="9.140625" customWidth="1"/>
    <col min="10931" max="10931" width="29.7109375" customWidth="1"/>
    <col min="10932" max="10932" width="8.140625" customWidth="1"/>
    <col min="10933" max="10941" width="4.7109375" customWidth="1"/>
    <col min="10942" max="10942" width="7.7109375" customWidth="1"/>
    <col min="10943" max="10951" width="4.7109375" customWidth="1"/>
    <col min="10954" max="10954" width="3.7109375" customWidth="1"/>
    <col min="10955" max="10972" width="0" hidden="1" customWidth="1"/>
    <col min="10979" max="11032" width="0" hidden="1" customWidth="1"/>
    <col min="11033" max="11033" width="12.5703125" customWidth="1"/>
    <col min="11034" max="11034" width="12.85546875" customWidth="1"/>
    <col min="11035" max="11035" width="12.5703125" customWidth="1"/>
    <col min="11036" max="11036" width="2.85546875" customWidth="1"/>
    <col min="11185" max="11185" width="2.7109375" customWidth="1"/>
    <col min="11186" max="11186" width="9.140625" customWidth="1"/>
    <col min="11187" max="11187" width="29.7109375" customWidth="1"/>
    <col min="11188" max="11188" width="8.140625" customWidth="1"/>
    <col min="11189" max="11197" width="4.7109375" customWidth="1"/>
    <col min="11198" max="11198" width="7.7109375" customWidth="1"/>
    <col min="11199" max="11207" width="4.7109375" customWidth="1"/>
    <col min="11210" max="11210" width="3.7109375" customWidth="1"/>
    <col min="11211" max="11228" width="0" hidden="1" customWidth="1"/>
    <col min="11235" max="11288" width="0" hidden="1" customWidth="1"/>
    <col min="11289" max="11289" width="12.5703125" customWidth="1"/>
    <col min="11290" max="11290" width="12.85546875" customWidth="1"/>
    <col min="11291" max="11291" width="12.5703125" customWidth="1"/>
    <col min="11292" max="11292" width="2.85546875" customWidth="1"/>
    <col min="11441" max="11441" width="2.7109375" customWidth="1"/>
    <col min="11442" max="11442" width="9.140625" customWidth="1"/>
    <col min="11443" max="11443" width="29.7109375" customWidth="1"/>
    <col min="11444" max="11444" width="8.140625" customWidth="1"/>
    <col min="11445" max="11453" width="4.7109375" customWidth="1"/>
    <col min="11454" max="11454" width="7.7109375" customWidth="1"/>
    <col min="11455" max="11463" width="4.7109375" customWidth="1"/>
    <col min="11466" max="11466" width="3.7109375" customWidth="1"/>
    <col min="11467" max="11484" width="0" hidden="1" customWidth="1"/>
    <col min="11491" max="11544" width="0" hidden="1" customWidth="1"/>
    <col min="11545" max="11545" width="12.5703125" customWidth="1"/>
    <col min="11546" max="11546" width="12.85546875" customWidth="1"/>
    <col min="11547" max="11547" width="12.5703125" customWidth="1"/>
    <col min="11548" max="11548" width="2.85546875" customWidth="1"/>
    <col min="11697" max="11697" width="2.7109375" customWidth="1"/>
    <col min="11698" max="11698" width="9.140625" customWidth="1"/>
    <col min="11699" max="11699" width="29.7109375" customWidth="1"/>
    <col min="11700" max="11700" width="8.140625" customWidth="1"/>
    <col min="11701" max="11709" width="4.7109375" customWidth="1"/>
    <col min="11710" max="11710" width="7.7109375" customWidth="1"/>
    <col min="11711" max="11719" width="4.7109375" customWidth="1"/>
    <col min="11722" max="11722" width="3.7109375" customWidth="1"/>
    <col min="11723" max="11740" width="0" hidden="1" customWidth="1"/>
    <col min="11747" max="11800" width="0" hidden="1" customWidth="1"/>
    <col min="11801" max="11801" width="12.5703125" customWidth="1"/>
    <col min="11802" max="11802" width="12.85546875" customWidth="1"/>
    <col min="11803" max="11803" width="12.5703125" customWidth="1"/>
    <col min="11804" max="11804" width="2.85546875" customWidth="1"/>
    <col min="11953" max="11953" width="2.7109375" customWidth="1"/>
    <col min="11954" max="11954" width="9.140625" customWidth="1"/>
    <col min="11955" max="11955" width="29.7109375" customWidth="1"/>
    <col min="11956" max="11956" width="8.140625" customWidth="1"/>
    <col min="11957" max="11965" width="4.7109375" customWidth="1"/>
    <col min="11966" max="11966" width="7.7109375" customWidth="1"/>
    <col min="11967" max="11975" width="4.7109375" customWidth="1"/>
    <col min="11978" max="11978" width="3.7109375" customWidth="1"/>
    <col min="11979" max="11996" width="0" hidden="1" customWidth="1"/>
    <col min="12003" max="12056" width="0" hidden="1" customWidth="1"/>
    <col min="12057" max="12057" width="12.5703125" customWidth="1"/>
    <col min="12058" max="12058" width="12.85546875" customWidth="1"/>
    <col min="12059" max="12059" width="12.5703125" customWidth="1"/>
    <col min="12060" max="12060" width="2.85546875" customWidth="1"/>
    <col min="12209" max="12209" width="2.7109375" customWidth="1"/>
    <col min="12210" max="12210" width="9.140625" customWidth="1"/>
    <col min="12211" max="12211" width="29.7109375" customWidth="1"/>
    <col min="12212" max="12212" width="8.140625" customWidth="1"/>
    <col min="12213" max="12221" width="4.7109375" customWidth="1"/>
    <col min="12222" max="12222" width="7.7109375" customWidth="1"/>
    <col min="12223" max="12231" width="4.7109375" customWidth="1"/>
    <col min="12234" max="12234" width="3.7109375" customWidth="1"/>
    <col min="12235" max="12252" width="0" hidden="1" customWidth="1"/>
    <col min="12259" max="12312" width="0" hidden="1" customWidth="1"/>
    <col min="12313" max="12313" width="12.5703125" customWidth="1"/>
    <col min="12314" max="12314" width="12.85546875" customWidth="1"/>
    <col min="12315" max="12315" width="12.5703125" customWidth="1"/>
    <col min="12316" max="12316" width="2.85546875" customWidth="1"/>
    <col min="12465" max="12465" width="2.7109375" customWidth="1"/>
    <col min="12466" max="12466" width="9.140625" customWidth="1"/>
    <col min="12467" max="12467" width="29.7109375" customWidth="1"/>
    <col min="12468" max="12468" width="8.140625" customWidth="1"/>
    <col min="12469" max="12477" width="4.7109375" customWidth="1"/>
    <col min="12478" max="12478" width="7.7109375" customWidth="1"/>
    <col min="12479" max="12487" width="4.7109375" customWidth="1"/>
    <col min="12490" max="12490" width="3.7109375" customWidth="1"/>
    <col min="12491" max="12508" width="0" hidden="1" customWidth="1"/>
    <col min="12515" max="12568" width="0" hidden="1" customWidth="1"/>
    <col min="12569" max="12569" width="12.5703125" customWidth="1"/>
    <col min="12570" max="12570" width="12.85546875" customWidth="1"/>
    <col min="12571" max="12571" width="12.5703125" customWidth="1"/>
    <col min="12572" max="12572" width="2.85546875" customWidth="1"/>
    <col min="12721" max="12721" width="2.7109375" customWidth="1"/>
    <col min="12722" max="12722" width="9.140625" customWidth="1"/>
    <col min="12723" max="12723" width="29.7109375" customWidth="1"/>
    <col min="12724" max="12724" width="8.140625" customWidth="1"/>
    <col min="12725" max="12733" width="4.7109375" customWidth="1"/>
    <col min="12734" max="12734" width="7.7109375" customWidth="1"/>
    <col min="12735" max="12743" width="4.7109375" customWidth="1"/>
    <col min="12746" max="12746" width="3.7109375" customWidth="1"/>
    <col min="12747" max="12764" width="0" hidden="1" customWidth="1"/>
    <col min="12771" max="12824" width="0" hidden="1" customWidth="1"/>
    <col min="12825" max="12825" width="12.5703125" customWidth="1"/>
    <col min="12826" max="12826" width="12.85546875" customWidth="1"/>
    <col min="12827" max="12827" width="12.5703125" customWidth="1"/>
    <col min="12828" max="12828" width="2.85546875" customWidth="1"/>
    <col min="12977" max="12977" width="2.7109375" customWidth="1"/>
    <col min="12978" max="12978" width="9.140625" customWidth="1"/>
    <col min="12979" max="12979" width="29.7109375" customWidth="1"/>
    <col min="12980" max="12980" width="8.140625" customWidth="1"/>
    <col min="12981" max="12989" width="4.7109375" customWidth="1"/>
    <col min="12990" max="12990" width="7.7109375" customWidth="1"/>
    <col min="12991" max="12999" width="4.7109375" customWidth="1"/>
    <col min="13002" max="13002" width="3.7109375" customWidth="1"/>
    <col min="13003" max="13020" width="0" hidden="1" customWidth="1"/>
    <col min="13027" max="13080" width="0" hidden="1" customWidth="1"/>
    <col min="13081" max="13081" width="12.5703125" customWidth="1"/>
    <col min="13082" max="13082" width="12.85546875" customWidth="1"/>
    <col min="13083" max="13083" width="12.5703125" customWidth="1"/>
    <col min="13084" max="13084" width="2.85546875" customWidth="1"/>
    <col min="13233" max="13233" width="2.7109375" customWidth="1"/>
    <col min="13234" max="13234" width="9.140625" customWidth="1"/>
    <col min="13235" max="13235" width="29.7109375" customWidth="1"/>
    <col min="13236" max="13236" width="8.140625" customWidth="1"/>
    <col min="13237" max="13245" width="4.7109375" customWidth="1"/>
    <col min="13246" max="13246" width="7.7109375" customWidth="1"/>
    <col min="13247" max="13255" width="4.7109375" customWidth="1"/>
    <col min="13258" max="13258" width="3.7109375" customWidth="1"/>
    <col min="13259" max="13276" width="0" hidden="1" customWidth="1"/>
    <col min="13283" max="13336" width="0" hidden="1" customWidth="1"/>
    <col min="13337" max="13337" width="12.5703125" customWidth="1"/>
    <col min="13338" max="13338" width="12.85546875" customWidth="1"/>
    <col min="13339" max="13339" width="12.5703125" customWidth="1"/>
    <col min="13340" max="13340" width="2.85546875" customWidth="1"/>
    <col min="13489" max="13489" width="2.7109375" customWidth="1"/>
    <col min="13490" max="13490" width="9.140625" customWidth="1"/>
    <col min="13491" max="13491" width="29.7109375" customWidth="1"/>
    <col min="13492" max="13492" width="8.140625" customWidth="1"/>
    <col min="13493" max="13501" width="4.7109375" customWidth="1"/>
    <col min="13502" max="13502" width="7.7109375" customWidth="1"/>
    <col min="13503" max="13511" width="4.7109375" customWidth="1"/>
    <col min="13514" max="13514" width="3.7109375" customWidth="1"/>
    <col min="13515" max="13532" width="0" hidden="1" customWidth="1"/>
    <col min="13539" max="13592" width="0" hidden="1" customWidth="1"/>
    <col min="13593" max="13593" width="12.5703125" customWidth="1"/>
    <col min="13594" max="13594" width="12.85546875" customWidth="1"/>
    <col min="13595" max="13595" width="12.5703125" customWidth="1"/>
    <col min="13596" max="13596" width="2.85546875" customWidth="1"/>
    <col min="13745" max="13745" width="2.7109375" customWidth="1"/>
    <col min="13746" max="13746" width="9.140625" customWidth="1"/>
    <col min="13747" max="13747" width="29.7109375" customWidth="1"/>
    <col min="13748" max="13748" width="8.140625" customWidth="1"/>
    <col min="13749" max="13757" width="4.7109375" customWidth="1"/>
    <col min="13758" max="13758" width="7.7109375" customWidth="1"/>
    <col min="13759" max="13767" width="4.7109375" customWidth="1"/>
    <col min="13770" max="13770" width="3.7109375" customWidth="1"/>
    <col min="13771" max="13788" width="0" hidden="1" customWidth="1"/>
    <col min="13795" max="13848" width="0" hidden="1" customWidth="1"/>
    <col min="13849" max="13849" width="12.5703125" customWidth="1"/>
    <col min="13850" max="13850" width="12.85546875" customWidth="1"/>
    <col min="13851" max="13851" width="12.5703125" customWidth="1"/>
    <col min="13852" max="13852" width="2.85546875" customWidth="1"/>
    <col min="14001" max="14001" width="2.7109375" customWidth="1"/>
    <col min="14002" max="14002" width="9.140625" customWidth="1"/>
    <col min="14003" max="14003" width="29.7109375" customWidth="1"/>
    <col min="14004" max="14004" width="8.140625" customWidth="1"/>
    <col min="14005" max="14013" width="4.7109375" customWidth="1"/>
    <col min="14014" max="14014" width="7.7109375" customWidth="1"/>
    <col min="14015" max="14023" width="4.7109375" customWidth="1"/>
    <col min="14026" max="14026" width="3.7109375" customWidth="1"/>
    <col min="14027" max="14044" width="0" hidden="1" customWidth="1"/>
    <col min="14051" max="14104" width="0" hidden="1" customWidth="1"/>
    <col min="14105" max="14105" width="12.5703125" customWidth="1"/>
    <col min="14106" max="14106" width="12.85546875" customWidth="1"/>
    <col min="14107" max="14107" width="12.5703125" customWidth="1"/>
    <col min="14108" max="14108" width="2.85546875" customWidth="1"/>
    <col min="14257" max="14257" width="2.7109375" customWidth="1"/>
    <col min="14258" max="14258" width="9.140625" customWidth="1"/>
    <col min="14259" max="14259" width="29.7109375" customWidth="1"/>
    <col min="14260" max="14260" width="8.140625" customWidth="1"/>
    <col min="14261" max="14269" width="4.7109375" customWidth="1"/>
    <col min="14270" max="14270" width="7.7109375" customWidth="1"/>
    <col min="14271" max="14279" width="4.7109375" customWidth="1"/>
    <col min="14282" max="14282" width="3.7109375" customWidth="1"/>
    <col min="14283" max="14300" width="0" hidden="1" customWidth="1"/>
    <col min="14307" max="14360" width="0" hidden="1" customWidth="1"/>
    <col min="14361" max="14361" width="12.5703125" customWidth="1"/>
    <col min="14362" max="14362" width="12.85546875" customWidth="1"/>
    <col min="14363" max="14363" width="12.5703125" customWidth="1"/>
    <col min="14364" max="14364" width="2.85546875" customWidth="1"/>
    <col min="14513" max="14513" width="2.7109375" customWidth="1"/>
    <col min="14514" max="14514" width="9.140625" customWidth="1"/>
    <col min="14515" max="14515" width="29.7109375" customWidth="1"/>
    <col min="14516" max="14516" width="8.140625" customWidth="1"/>
    <col min="14517" max="14525" width="4.7109375" customWidth="1"/>
    <col min="14526" max="14526" width="7.7109375" customWidth="1"/>
    <col min="14527" max="14535" width="4.7109375" customWidth="1"/>
    <col min="14538" max="14538" width="3.7109375" customWidth="1"/>
    <col min="14539" max="14556" width="0" hidden="1" customWidth="1"/>
    <col min="14563" max="14616" width="0" hidden="1" customWidth="1"/>
    <col min="14617" max="14617" width="12.5703125" customWidth="1"/>
    <col min="14618" max="14618" width="12.85546875" customWidth="1"/>
    <col min="14619" max="14619" width="12.5703125" customWidth="1"/>
    <col min="14620" max="14620" width="2.85546875" customWidth="1"/>
    <col min="14769" max="14769" width="2.7109375" customWidth="1"/>
    <col min="14770" max="14770" width="9.140625" customWidth="1"/>
    <col min="14771" max="14771" width="29.7109375" customWidth="1"/>
    <col min="14772" max="14772" width="8.140625" customWidth="1"/>
    <col min="14773" max="14781" width="4.7109375" customWidth="1"/>
    <col min="14782" max="14782" width="7.7109375" customWidth="1"/>
    <col min="14783" max="14791" width="4.7109375" customWidth="1"/>
    <col min="14794" max="14794" width="3.7109375" customWidth="1"/>
    <col min="14795" max="14812" width="0" hidden="1" customWidth="1"/>
    <col min="14819" max="14872" width="0" hidden="1" customWidth="1"/>
    <col min="14873" max="14873" width="12.5703125" customWidth="1"/>
    <col min="14874" max="14874" width="12.85546875" customWidth="1"/>
    <col min="14875" max="14875" width="12.5703125" customWidth="1"/>
    <col min="14876" max="14876" width="2.85546875" customWidth="1"/>
    <col min="15025" max="15025" width="2.7109375" customWidth="1"/>
    <col min="15026" max="15026" width="9.140625" customWidth="1"/>
    <col min="15027" max="15027" width="29.7109375" customWidth="1"/>
    <col min="15028" max="15028" width="8.140625" customWidth="1"/>
    <col min="15029" max="15037" width="4.7109375" customWidth="1"/>
    <col min="15038" max="15038" width="7.7109375" customWidth="1"/>
    <col min="15039" max="15047" width="4.7109375" customWidth="1"/>
    <col min="15050" max="15050" width="3.7109375" customWidth="1"/>
    <col min="15051" max="15068" width="0" hidden="1" customWidth="1"/>
    <col min="15075" max="15128" width="0" hidden="1" customWidth="1"/>
    <col min="15129" max="15129" width="12.5703125" customWidth="1"/>
    <col min="15130" max="15130" width="12.85546875" customWidth="1"/>
    <col min="15131" max="15131" width="12.5703125" customWidth="1"/>
    <col min="15132" max="15132" width="2.85546875" customWidth="1"/>
    <col min="15281" max="15281" width="2.7109375" customWidth="1"/>
    <col min="15282" max="15282" width="9.140625" customWidth="1"/>
    <col min="15283" max="15283" width="29.7109375" customWidth="1"/>
    <col min="15284" max="15284" width="8.140625" customWidth="1"/>
    <col min="15285" max="15293" width="4.7109375" customWidth="1"/>
    <col min="15294" max="15294" width="7.7109375" customWidth="1"/>
    <col min="15295" max="15303" width="4.7109375" customWidth="1"/>
    <col min="15306" max="15306" width="3.7109375" customWidth="1"/>
    <col min="15307" max="15324" width="0" hidden="1" customWidth="1"/>
    <col min="15331" max="15384" width="0" hidden="1" customWidth="1"/>
    <col min="15385" max="15385" width="12.5703125" customWidth="1"/>
    <col min="15386" max="15386" width="12.85546875" customWidth="1"/>
    <col min="15387" max="15387" width="12.5703125" customWidth="1"/>
    <col min="15388" max="15388" width="2.85546875" customWidth="1"/>
    <col min="15537" max="15537" width="2.7109375" customWidth="1"/>
    <col min="15538" max="15538" width="9.140625" customWidth="1"/>
    <col min="15539" max="15539" width="29.7109375" customWidth="1"/>
    <col min="15540" max="15540" width="8.140625" customWidth="1"/>
    <col min="15541" max="15549" width="4.7109375" customWidth="1"/>
    <col min="15550" max="15550" width="7.7109375" customWidth="1"/>
    <col min="15551" max="15559" width="4.7109375" customWidth="1"/>
    <col min="15562" max="15562" width="3.7109375" customWidth="1"/>
    <col min="15563" max="15580" width="0" hidden="1" customWidth="1"/>
    <col min="15587" max="15640" width="0" hidden="1" customWidth="1"/>
    <col min="15641" max="15641" width="12.5703125" customWidth="1"/>
    <col min="15642" max="15642" width="12.85546875" customWidth="1"/>
    <col min="15643" max="15643" width="12.5703125" customWidth="1"/>
    <col min="15644" max="15644" width="2.85546875" customWidth="1"/>
    <col min="15793" max="15793" width="2.7109375" customWidth="1"/>
    <col min="15794" max="15794" width="9.140625" customWidth="1"/>
    <col min="15795" max="15795" width="29.7109375" customWidth="1"/>
    <col min="15796" max="15796" width="8.140625" customWidth="1"/>
    <col min="15797" max="15805" width="4.7109375" customWidth="1"/>
    <col min="15806" max="15806" width="7.7109375" customWidth="1"/>
    <col min="15807" max="15815" width="4.7109375" customWidth="1"/>
    <col min="15818" max="15818" width="3.7109375" customWidth="1"/>
    <col min="15819" max="15836" width="0" hidden="1" customWidth="1"/>
    <col min="15843" max="15896" width="0" hidden="1" customWidth="1"/>
    <col min="15897" max="15897" width="12.5703125" customWidth="1"/>
    <col min="15898" max="15898" width="12.85546875" customWidth="1"/>
    <col min="15899" max="15899" width="12.5703125" customWidth="1"/>
    <col min="15900" max="15900" width="2.85546875" customWidth="1"/>
    <col min="16049" max="16049" width="2.7109375" customWidth="1"/>
    <col min="16050" max="16050" width="9.140625" customWidth="1"/>
    <col min="16051" max="16051" width="29.7109375" customWidth="1"/>
    <col min="16052" max="16052" width="8.140625" customWidth="1"/>
    <col min="16053" max="16061" width="4.7109375" customWidth="1"/>
    <col min="16062" max="16062" width="7.7109375" customWidth="1"/>
    <col min="16063" max="16071" width="4.7109375" customWidth="1"/>
    <col min="16074" max="16074" width="3.7109375" customWidth="1"/>
    <col min="16075" max="16092" width="0" hidden="1" customWidth="1"/>
    <col min="16099" max="16152" width="0" hidden="1" customWidth="1"/>
    <col min="16153" max="16153" width="12.5703125" customWidth="1"/>
    <col min="16154" max="16154" width="12.85546875" customWidth="1"/>
    <col min="16155" max="16155" width="12.5703125" customWidth="1"/>
    <col min="16156" max="16156" width="2.85546875" customWidth="1"/>
  </cols>
  <sheetData>
    <row r="1" spans="1:28" ht="15.75" thickBot="1">
      <c r="A1" s="96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41"/>
      <c r="AB1" s="13"/>
    </row>
    <row r="2" spans="1:28" ht="15.75" thickBot="1">
      <c r="A2" s="95"/>
      <c r="B2" s="15" t="s">
        <v>0</v>
      </c>
      <c r="C2" s="16">
        <v>41410</v>
      </c>
      <c r="D2" s="17" t="s">
        <v>1</v>
      </c>
      <c r="E2" s="171" t="s">
        <v>125</v>
      </c>
      <c r="F2" s="172"/>
      <c r="G2" s="172"/>
      <c r="H2" s="172"/>
      <c r="I2" s="172"/>
      <c r="J2" s="172"/>
      <c r="K2" s="172"/>
      <c r="L2" s="172"/>
      <c r="M2" s="173"/>
      <c r="N2" s="133">
        <f>'TEAM DETAIL SCORING'!N2</f>
        <v>37.1</v>
      </c>
      <c r="O2" s="174" t="s">
        <v>2</v>
      </c>
      <c r="P2" s="175"/>
      <c r="Q2" s="175"/>
      <c r="R2" s="175"/>
      <c r="S2" s="175"/>
      <c r="T2" s="175"/>
      <c r="U2" s="175"/>
      <c r="V2" s="175"/>
      <c r="W2" s="176"/>
      <c r="X2" s="133">
        <f>'TEAM DETAIL SCORING'!X2</f>
        <v>37.1</v>
      </c>
      <c r="Y2" s="20">
        <f>N2+X2</f>
        <v>74.2</v>
      </c>
      <c r="Z2" s="80"/>
      <c r="AA2" s="142"/>
      <c r="AB2" s="27"/>
    </row>
    <row r="3" spans="1:28" ht="15.75" thickBot="1">
      <c r="A3" s="97"/>
      <c r="B3" s="29" t="s">
        <v>3</v>
      </c>
      <c r="C3" s="30" t="str">
        <f>'TEAM DETAIL SCORING'!C3</f>
        <v>65 degrees, sun, wind 10mph</v>
      </c>
      <c r="D3" s="31" t="s">
        <v>5</v>
      </c>
      <c r="E3" s="177" t="s">
        <v>36</v>
      </c>
      <c r="F3" s="178"/>
      <c r="G3" s="178"/>
      <c r="H3" s="178"/>
      <c r="I3" s="178"/>
      <c r="J3" s="178"/>
      <c r="K3" s="178"/>
      <c r="L3" s="178"/>
      <c r="M3" s="179"/>
      <c r="N3" s="30">
        <f>'TEAM DETAIL SCORING'!N3</f>
        <v>136</v>
      </c>
      <c r="O3" s="180" t="s">
        <v>6</v>
      </c>
      <c r="P3" s="181"/>
      <c r="Q3" s="181"/>
      <c r="R3" s="181"/>
      <c r="S3" s="181"/>
      <c r="T3" s="181"/>
      <c r="U3" s="181"/>
      <c r="V3" s="181"/>
      <c r="W3" s="182"/>
      <c r="X3" s="30">
        <f>'TEAM DETAIL SCORING'!X3</f>
        <v>136</v>
      </c>
      <c r="Y3" s="34">
        <f>AVERAGE(N3:X3)</f>
        <v>136</v>
      </c>
      <c r="Z3" s="5"/>
      <c r="AA3" s="142"/>
      <c r="AB3" s="27"/>
    </row>
    <row r="4" spans="1:28">
      <c r="A4" s="95"/>
      <c r="B4" s="35"/>
      <c r="C4" s="36"/>
      <c r="D4" s="37" t="s">
        <v>7</v>
      </c>
      <c r="E4" s="38">
        <v>4</v>
      </c>
      <c r="F4" s="38">
        <v>4</v>
      </c>
      <c r="G4" s="38">
        <v>3</v>
      </c>
      <c r="H4" s="38">
        <v>5</v>
      </c>
      <c r="I4" s="38">
        <v>4</v>
      </c>
      <c r="J4" s="38">
        <v>4</v>
      </c>
      <c r="K4" s="38">
        <v>5</v>
      </c>
      <c r="L4" s="38">
        <v>3</v>
      </c>
      <c r="M4" s="38">
        <v>4</v>
      </c>
      <c r="N4" s="38">
        <f>SUM(E4:M4)</f>
        <v>36</v>
      </c>
      <c r="O4" s="38">
        <v>4</v>
      </c>
      <c r="P4" s="38">
        <v>5</v>
      </c>
      <c r="Q4" s="38">
        <v>4</v>
      </c>
      <c r="R4" s="38">
        <v>4</v>
      </c>
      <c r="S4" s="38">
        <v>4</v>
      </c>
      <c r="T4" s="38">
        <v>3</v>
      </c>
      <c r="U4" s="38">
        <v>5</v>
      </c>
      <c r="V4" s="38">
        <v>3</v>
      </c>
      <c r="W4" s="38">
        <v>4</v>
      </c>
      <c r="X4" s="38">
        <f>SUM(O4:W4)</f>
        <v>36</v>
      </c>
      <c r="Y4" s="38">
        <f>N4+X4</f>
        <v>72</v>
      </c>
      <c r="Z4" s="80"/>
      <c r="AA4" s="142"/>
      <c r="AB4" s="27"/>
    </row>
    <row r="5" spans="1:28">
      <c r="A5" s="95"/>
      <c r="B5" s="43" t="s">
        <v>14</v>
      </c>
      <c r="C5" s="204" t="s">
        <v>15</v>
      </c>
      <c r="D5" s="205"/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43">
        <v>6</v>
      </c>
      <c r="K5" s="43">
        <v>7</v>
      </c>
      <c r="L5" s="43">
        <v>8</v>
      </c>
      <c r="M5" s="43">
        <v>9</v>
      </c>
      <c r="N5" s="44" t="s">
        <v>16</v>
      </c>
      <c r="O5" s="43">
        <v>10</v>
      </c>
      <c r="P5" s="43">
        <v>11</v>
      </c>
      <c r="Q5" s="43">
        <v>12</v>
      </c>
      <c r="R5" s="43">
        <v>13</v>
      </c>
      <c r="S5" s="43">
        <v>14</v>
      </c>
      <c r="T5" s="43">
        <v>15</v>
      </c>
      <c r="U5" s="43">
        <v>16</v>
      </c>
      <c r="V5" s="43">
        <v>17</v>
      </c>
      <c r="W5" s="43">
        <v>18</v>
      </c>
      <c r="X5" s="44" t="s">
        <v>17</v>
      </c>
      <c r="Y5" s="44" t="s">
        <v>18</v>
      </c>
      <c r="Z5" s="140" t="s">
        <v>33</v>
      </c>
      <c r="AA5" s="143"/>
      <c r="AB5" s="27"/>
    </row>
    <row r="6" spans="1:28" ht="18">
      <c r="A6" s="108">
        <v>1</v>
      </c>
      <c r="B6" s="109" t="s">
        <v>31</v>
      </c>
      <c r="C6" s="92" t="s">
        <v>29</v>
      </c>
      <c r="D6" s="122">
        <f>VLOOKUP(C6,'ALL-CONFERENCE STANDINGS'!$G$3:'ALL-CONFERENCE STANDINGS'!$I$100,3,FALSE)</f>
        <v>38</v>
      </c>
      <c r="E6" s="54">
        <f>VLOOKUP($C6, 'TEAM DETAIL SCORING'!$C$4:'TEAM DETAIL SCORING'!Z112,3,FALSE)</f>
        <v>5</v>
      </c>
      <c r="F6" s="54">
        <f>VLOOKUP($C6, 'TEAM DETAIL SCORING'!$C$4:'TEAM DETAIL SCORING'!Z112,4,FALSE)</f>
        <v>4</v>
      </c>
      <c r="G6" s="54">
        <f>VLOOKUP($C6, 'TEAM DETAIL SCORING'!$C$4:'TEAM DETAIL SCORING'!Z112,5,FALSE)</f>
        <v>4</v>
      </c>
      <c r="H6" s="54">
        <f>VLOOKUP($C6, 'TEAM DETAIL SCORING'!$C$4:'TEAM DETAIL SCORING'!Z112,6,FALSE)</f>
        <v>5</v>
      </c>
      <c r="I6" s="54">
        <f>VLOOKUP($C6, 'TEAM DETAIL SCORING'!$C$4:'TEAM DETAIL SCORING'!Z112,7,FALSE)</f>
        <v>4</v>
      </c>
      <c r="J6" s="54">
        <f>VLOOKUP($C6, 'TEAM DETAIL SCORING'!$C$4:'TEAM DETAIL SCORING'!Z112,8,FALSE)</f>
        <v>3</v>
      </c>
      <c r="K6" s="54">
        <f>VLOOKUP($C6, 'TEAM DETAIL SCORING'!$C$4:'TEAM DETAIL SCORING'!Z112,9,FALSE)</f>
        <v>5</v>
      </c>
      <c r="L6" s="54">
        <f>VLOOKUP($C6, 'TEAM DETAIL SCORING'!$C$4:'TEAM DETAIL SCORING'!Z112,10,FALSE)</f>
        <v>3</v>
      </c>
      <c r="M6" s="54">
        <f>VLOOKUP($C6, 'TEAM DETAIL SCORING'!$C$4:'TEAM DETAIL SCORING'!Z112,11,FALSE)</f>
        <v>5</v>
      </c>
      <c r="N6" s="55">
        <f>VLOOKUP($C6, 'TEAM DETAIL SCORING'!$C$4:'TEAM DETAIL SCORING'!Z112,12,FALSE)</f>
        <v>38</v>
      </c>
      <c r="O6" s="54">
        <f>VLOOKUP($C6, 'TEAM DETAIL SCORING'!$C$4:'TEAM DETAIL SCORING'!Z112,13,FALSE)</f>
        <v>5</v>
      </c>
      <c r="P6" s="54">
        <f>VLOOKUP($C6, 'TEAM DETAIL SCORING'!$C$4:'TEAM DETAIL SCORING'!Z112,14,FALSE)</f>
        <v>6</v>
      </c>
      <c r="Q6" s="54">
        <f>VLOOKUP($C6, 'TEAM DETAIL SCORING'!$C$4:'TEAM DETAIL SCORING'!Z112,15,FALSE)</f>
        <v>5</v>
      </c>
      <c r="R6" s="54">
        <f>VLOOKUP($C6, 'TEAM DETAIL SCORING'!$C$4:'TEAM DETAIL SCORING'!Z112,16,FALSE)</f>
        <v>3</v>
      </c>
      <c r="S6" s="54">
        <f>VLOOKUP($C6, 'TEAM DETAIL SCORING'!$C$4:'TEAM DETAIL SCORING'!Z112,17,FALSE)</f>
        <v>4</v>
      </c>
      <c r="T6" s="54">
        <f>VLOOKUP($C6, 'TEAM DETAIL SCORING'!$C$4:'TEAM DETAIL SCORING'!Z112,18,FALSE)</f>
        <v>4</v>
      </c>
      <c r="U6" s="54">
        <f>VLOOKUP($C6, 'TEAM DETAIL SCORING'!$C$4:'TEAM DETAIL SCORING'!Z112,19,FALSE)</f>
        <v>6</v>
      </c>
      <c r="V6" s="54">
        <f>VLOOKUP($C6, 'TEAM DETAIL SCORING'!$C$4:'TEAM DETAIL SCORING'!Z112,20,FALSE)</f>
        <v>4</v>
      </c>
      <c r="W6" s="54">
        <f>VLOOKUP($C6, 'TEAM DETAIL SCORING'!$C$4:'TEAM DETAIL SCORING'!Z112,21,FALSE)</f>
        <v>4</v>
      </c>
      <c r="X6" s="55">
        <f>VLOOKUP($C6, 'TEAM DETAIL SCORING'!$C$4:'TEAM DETAIL SCORING'!Z112,22,FALSE)</f>
        <v>41</v>
      </c>
      <c r="Y6" s="55">
        <f t="shared" ref="Y6:Y50" si="0">N6+X6</f>
        <v>79</v>
      </c>
      <c r="Z6" s="123">
        <f>IF(26-AA6&lt;1,0,26-AA6)</f>
        <v>25</v>
      </c>
      <c r="AA6" s="143">
        <f>RANK(Y6,$Y$6:$Y$50,1)</f>
        <v>1</v>
      </c>
      <c r="AB6" s="27"/>
    </row>
    <row r="7" spans="1:28" ht="18">
      <c r="A7" s="108">
        <v>2</v>
      </c>
      <c r="B7" s="109" t="s">
        <v>31</v>
      </c>
      <c r="C7" s="92" t="s">
        <v>122</v>
      </c>
      <c r="D7" s="122">
        <f>VLOOKUP(C7,'ALL-CONFERENCE STANDINGS'!$G$3:'ALL-CONFERENCE STANDINGS'!$I$100,3,FALSE)</f>
        <v>25.5</v>
      </c>
      <c r="E7" s="54">
        <f>VLOOKUP($C7, 'TEAM DETAIL SCORING'!$C$4:'TEAM DETAIL SCORING'!Z112,3,FALSE)</f>
        <v>4</v>
      </c>
      <c r="F7" s="54">
        <f>VLOOKUP($C7, 'TEAM DETAIL SCORING'!$C$4:'TEAM DETAIL SCORING'!Z112,4,FALSE)</f>
        <v>5</v>
      </c>
      <c r="G7" s="54">
        <f>VLOOKUP($C7, 'TEAM DETAIL SCORING'!$C$4:'TEAM DETAIL SCORING'!Z112,5,FALSE)</f>
        <v>3</v>
      </c>
      <c r="H7" s="54">
        <f>VLOOKUP($C7, 'TEAM DETAIL SCORING'!$C$4:'TEAM DETAIL SCORING'!Z112,6,FALSE)</f>
        <v>6</v>
      </c>
      <c r="I7" s="54">
        <f>VLOOKUP($C7, 'TEAM DETAIL SCORING'!$C$4:'TEAM DETAIL SCORING'!Z112,7,FALSE)</f>
        <v>4</v>
      </c>
      <c r="J7" s="54">
        <f>VLOOKUP($C7, 'TEAM DETAIL SCORING'!$C$4:'TEAM DETAIL SCORING'!Z112,8,FALSE)</f>
        <v>5</v>
      </c>
      <c r="K7" s="54">
        <f>VLOOKUP($C7, 'TEAM DETAIL SCORING'!$C$4:'TEAM DETAIL SCORING'!Z112,9,FALSE)</f>
        <v>5</v>
      </c>
      <c r="L7" s="54">
        <f>VLOOKUP($C7, 'TEAM DETAIL SCORING'!$C$4:'TEAM DETAIL SCORING'!Z112,10,FALSE)</f>
        <v>3</v>
      </c>
      <c r="M7" s="54">
        <f>VLOOKUP($C7, 'TEAM DETAIL SCORING'!$C$4:'TEAM DETAIL SCORING'!Z112,11,FALSE)</f>
        <v>4</v>
      </c>
      <c r="N7" s="55">
        <f>VLOOKUP($C7, 'TEAM DETAIL SCORING'!$C$4:'TEAM DETAIL SCORING'!Z112,12,FALSE)</f>
        <v>39</v>
      </c>
      <c r="O7" s="54">
        <f>VLOOKUP($C7, 'TEAM DETAIL SCORING'!$C$4:'TEAM DETAIL SCORING'!Z112,13,FALSE)</f>
        <v>5</v>
      </c>
      <c r="P7" s="54">
        <f>VLOOKUP($C7, 'TEAM DETAIL SCORING'!$C$4:'TEAM DETAIL SCORING'!Z112,14,FALSE)</f>
        <v>5</v>
      </c>
      <c r="Q7" s="54">
        <f>VLOOKUP($C7, 'TEAM DETAIL SCORING'!$C$4:'TEAM DETAIL SCORING'!Z112,15,FALSE)</f>
        <v>4</v>
      </c>
      <c r="R7" s="54">
        <f>VLOOKUP($C7, 'TEAM DETAIL SCORING'!$C$4:'TEAM DETAIL SCORING'!Z112,16,FALSE)</f>
        <v>5</v>
      </c>
      <c r="S7" s="54">
        <f>VLOOKUP($C7, 'TEAM DETAIL SCORING'!$C$4:'TEAM DETAIL SCORING'!Z112,17,FALSE)</f>
        <v>5</v>
      </c>
      <c r="T7" s="54">
        <f>VLOOKUP($C7, 'TEAM DETAIL SCORING'!$C$4:'TEAM DETAIL SCORING'!Z112,18,FALSE)</f>
        <v>4</v>
      </c>
      <c r="U7" s="54">
        <f>VLOOKUP($C7, 'TEAM DETAIL SCORING'!$C$4:'TEAM DETAIL SCORING'!Z112,19,FALSE)</f>
        <v>5</v>
      </c>
      <c r="V7" s="54">
        <f>VLOOKUP($C7, 'TEAM DETAIL SCORING'!$C$4:'TEAM DETAIL SCORING'!Z112,20,FALSE)</f>
        <v>5</v>
      </c>
      <c r="W7" s="54">
        <f>VLOOKUP($C7, 'TEAM DETAIL SCORING'!$C$4:'TEAM DETAIL SCORING'!Z112,21,FALSE)</f>
        <v>6</v>
      </c>
      <c r="X7" s="55">
        <f>VLOOKUP($C7, 'TEAM DETAIL SCORING'!$C$4:'TEAM DETAIL SCORING'!Z112,22,FALSE)</f>
        <v>44</v>
      </c>
      <c r="Y7" s="55">
        <f t="shared" si="0"/>
        <v>83</v>
      </c>
      <c r="Z7" s="123">
        <f t="shared" ref="Z7:Z50" si="1">IF(26-AA7&lt;1,0,26-AA7)</f>
        <v>24</v>
      </c>
      <c r="AA7" s="143">
        <f t="shared" ref="AA7:AA50" si="2">RANK(Y7,$Y$6:$Y$50,1)</f>
        <v>2</v>
      </c>
      <c r="AB7" s="27"/>
    </row>
    <row r="8" spans="1:28" ht="18">
      <c r="A8" s="108">
        <v>3</v>
      </c>
      <c r="B8" s="109" t="s">
        <v>31</v>
      </c>
      <c r="C8" s="92" t="s">
        <v>61</v>
      </c>
      <c r="D8" s="122">
        <f>VLOOKUP(C8,'ALL-CONFERENCE STANDINGS'!$G$3:'ALL-CONFERENCE STANDINGS'!$I$100,3,FALSE)</f>
        <v>35.5</v>
      </c>
      <c r="E8" s="54">
        <f>VLOOKUP($C8, 'TEAM DETAIL SCORING'!$C$4:'TEAM DETAIL SCORING'!Z112,3,FALSE)</f>
        <v>4</v>
      </c>
      <c r="F8" s="54">
        <f>VLOOKUP($C8, 'TEAM DETAIL SCORING'!$C$4:'TEAM DETAIL SCORING'!Z112,4,FALSE)</f>
        <v>5</v>
      </c>
      <c r="G8" s="54">
        <f>VLOOKUP($C8, 'TEAM DETAIL SCORING'!$C$4:'TEAM DETAIL SCORING'!Z112,5,FALSE)</f>
        <v>5</v>
      </c>
      <c r="H8" s="54">
        <f>VLOOKUP($C8, 'TEAM DETAIL SCORING'!$C$4:'TEAM DETAIL SCORING'!Z112,6,FALSE)</f>
        <v>4</v>
      </c>
      <c r="I8" s="54">
        <f>VLOOKUP($C8, 'TEAM DETAIL SCORING'!$C$4:'TEAM DETAIL SCORING'!Z112,7,FALSE)</f>
        <v>6</v>
      </c>
      <c r="J8" s="54">
        <f>VLOOKUP($C8, 'TEAM DETAIL SCORING'!$C$4:'TEAM DETAIL SCORING'!Z112,8,FALSE)</f>
        <v>7</v>
      </c>
      <c r="K8" s="54">
        <f>VLOOKUP($C8, 'TEAM DETAIL SCORING'!$C$4:'TEAM DETAIL SCORING'!Z112,9,FALSE)</f>
        <v>5</v>
      </c>
      <c r="L8" s="54">
        <f>VLOOKUP($C8, 'TEAM DETAIL SCORING'!$C$4:'TEAM DETAIL SCORING'!Z112,10,FALSE)</f>
        <v>2</v>
      </c>
      <c r="M8" s="54">
        <f>VLOOKUP($C8, 'TEAM DETAIL SCORING'!$C$4:'TEAM DETAIL SCORING'!Z112,11,FALSE)</f>
        <v>5</v>
      </c>
      <c r="N8" s="55">
        <f>VLOOKUP($C8, 'TEAM DETAIL SCORING'!$C$4:'TEAM DETAIL SCORING'!Z112,12,FALSE)</f>
        <v>43</v>
      </c>
      <c r="O8" s="54">
        <f>VLOOKUP($C8, 'TEAM DETAIL SCORING'!$C$4:'TEAM DETAIL SCORING'!Z112,13,FALSE)</f>
        <v>4</v>
      </c>
      <c r="P8" s="54">
        <f>VLOOKUP($C8, 'TEAM DETAIL SCORING'!$C$4:'TEAM DETAIL SCORING'!Z112,14,FALSE)</f>
        <v>6</v>
      </c>
      <c r="Q8" s="54">
        <f>VLOOKUP($C8, 'TEAM DETAIL SCORING'!$C$4:'TEAM DETAIL SCORING'!Z112,15,FALSE)</f>
        <v>5</v>
      </c>
      <c r="R8" s="54">
        <f>VLOOKUP($C8, 'TEAM DETAIL SCORING'!$C$4:'TEAM DETAIL SCORING'!Z112,16,FALSE)</f>
        <v>5</v>
      </c>
      <c r="S8" s="54">
        <f>VLOOKUP($C8, 'TEAM DETAIL SCORING'!$C$4:'TEAM DETAIL SCORING'!Z112,17,FALSE)</f>
        <v>4</v>
      </c>
      <c r="T8" s="54">
        <f>VLOOKUP($C8, 'TEAM DETAIL SCORING'!$C$4:'TEAM DETAIL SCORING'!Z112,18,FALSE)</f>
        <v>4</v>
      </c>
      <c r="U8" s="54">
        <f>VLOOKUP($C8, 'TEAM DETAIL SCORING'!$C$4:'TEAM DETAIL SCORING'!Z112,19,FALSE)</f>
        <v>6</v>
      </c>
      <c r="V8" s="54">
        <f>VLOOKUP($C8, 'TEAM DETAIL SCORING'!$C$4:'TEAM DETAIL SCORING'!Z112,20,FALSE)</f>
        <v>4</v>
      </c>
      <c r="W8" s="54">
        <f>VLOOKUP($C8, 'TEAM DETAIL SCORING'!$C$4:'TEAM DETAIL SCORING'!Z112,21,FALSE)</f>
        <v>4</v>
      </c>
      <c r="X8" s="55">
        <f>VLOOKUP($C8, 'TEAM DETAIL SCORING'!$C$4:'TEAM DETAIL SCORING'!Z112,22,FALSE)</f>
        <v>42</v>
      </c>
      <c r="Y8" s="55">
        <f t="shared" si="0"/>
        <v>85</v>
      </c>
      <c r="Z8" s="123">
        <v>22.5</v>
      </c>
      <c r="AA8" s="143">
        <f t="shared" si="2"/>
        <v>3</v>
      </c>
      <c r="AB8" s="27"/>
    </row>
    <row r="9" spans="1:28" ht="18">
      <c r="A9" s="108">
        <v>4</v>
      </c>
      <c r="B9" s="109" t="s">
        <v>31</v>
      </c>
      <c r="C9" s="92" t="s">
        <v>63</v>
      </c>
      <c r="D9" s="122">
        <f>VLOOKUP(C9,'ALL-CONFERENCE STANDINGS'!$G$3:'ALL-CONFERENCE STANDINGS'!$I$100,3,FALSE)</f>
        <v>16.5</v>
      </c>
      <c r="E9" s="54">
        <f>VLOOKUP($C9, 'TEAM DETAIL SCORING'!$C$4:'TEAM DETAIL SCORING'!Z112,3,FALSE)</f>
        <v>4</v>
      </c>
      <c r="F9" s="54">
        <f>VLOOKUP($C9, 'TEAM DETAIL SCORING'!$C$4:'TEAM DETAIL SCORING'!Z112,4,FALSE)</f>
        <v>6</v>
      </c>
      <c r="G9" s="54">
        <f>VLOOKUP($C9, 'TEAM DETAIL SCORING'!$C$4:'TEAM DETAIL SCORING'!Z112,5,FALSE)</f>
        <v>4</v>
      </c>
      <c r="H9" s="54">
        <f>VLOOKUP($C9, 'TEAM DETAIL SCORING'!$C$4:'TEAM DETAIL SCORING'!Z112,6,FALSE)</f>
        <v>5</v>
      </c>
      <c r="I9" s="54">
        <f>VLOOKUP($C9, 'TEAM DETAIL SCORING'!$C$4:'TEAM DETAIL SCORING'!Z112,7,FALSE)</f>
        <v>8</v>
      </c>
      <c r="J9" s="54">
        <f>VLOOKUP($C9, 'TEAM DETAIL SCORING'!$C$4:'TEAM DETAIL SCORING'!Z112,8,FALSE)</f>
        <v>4</v>
      </c>
      <c r="K9" s="54">
        <f>VLOOKUP($C9, 'TEAM DETAIL SCORING'!$C$4:'TEAM DETAIL SCORING'!Z112,9,FALSE)</f>
        <v>6</v>
      </c>
      <c r="L9" s="54">
        <f>VLOOKUP($C9, 'TEAM DETAIL SCORING'!$C$4:'TEAM DETAIL SCORING'!Z112,10,FALSE)</f>
        <v>3</v>
      </c>
      <c r="M9" s="54">
        <f>VLOOKUP($C9, 'TEAM DETAIL SCORING'!$C$4:'TEAM DETAIL SCORING'!Z112,11,FALSE)</f>
        <v>4</v>
      </c>
      <c r="N9" s="55">
        <f>VLOOKUP($C9, 'TEAM DETAIL SCORING'!$C$4:'TEAM DETAIL SCORING'!Z112,12,FALSE)</f>
        <v>44</v>
      </c>
      <c r="O9" s="54">
        <f>VLOOKUP($C9, 'TEAM DETAIL SCORING'!$C$4:'TEAM DETAIL SCORING'!Z112,13,FALSE)</f>
        <v>5</v>
      </c>
      <c r="P9" s="54">
        <f>VLOOKUP($C9, 'TEAM DETAIL SCORING'!$C$4:'TEAM DETAIL SCORING'!Z112,14,FALSE)</f>
        <v>5</v>
      </c>
      <c r="Q9" s="54">
        <f>VLOOKUP($C9, 'TEAM DETAIL SCORING'!$C$4:'TEAM DETAIL SCORING'!Z112,15,FALSE)</f>
        <v>4</v>
      </c>
      <c r="R9" s="54">
        <f>VLOOKUP($C9, 'TEAM DETAIL SCORING'!$C$4:'TEAM DETAIL SCORING'!Z112,16,FALSE)</f>
        <v>5</v>
      </c>
      <c r="S9" s="54">
        <f>VLOOKUP($C9, 'TEAM DETAIL SCORING'!$C$4:'TEAM DETAIL SCORING'!Z112,17,FALSE)</f>
        <v>5</v>
      </c>
      <c r="T9" s="54">
        <f>VLOOKUP($C9, 'TEAM DETAIL SCORING'!$C$4:'TEAM DETAIL SCORING'!Z112,18,FALSE)</f>
        <v>3</v>
      </c>
      <c r="U9" s="54">
        <f>VLOOKUP($C9, 'TEAM DETAIL SCORING'!$C$4:'TEAM DETAIL SCORING'!Z112,19,FALSE)</f>
        <v>6</v>
      </c>
      <c r="V9" s="54">
        <f>VLOOKUP($C9, 'TEAM DETAIL SCORING'!$C$4:'TEAM DETAIL SCORING'!Z112,20,FALSE)</f>
        <v>4</v>
      </c>
      <c r="W9" s="54">
        <f>VLOOKUP($C9, 'TEAM DETAIL SCORING'!$C$4:'TEAM DETAIL SCORING'!Z112,21,FALSE)</f>
        <v>4</v>
      </c>
      <c r="X9" s="55">
        <f>VLOOKUP($C9, 'TEAM DETAIL SCORING'!$C$4:'TEAM DETAIL SCORING'!Z112,22,FALSE)</f>
        <v>41</v>
      </c>
      <c r="Y9" s="55">
        <f t="shared" si="0"/>
        <v>85</v>
      </c>
      <c r="Z9" s="123">
        <v>22.5</v>
      </c>
      <c r="AA9" s="143">
        <f t="shared" si="2"/>
        <v>3</v>
      </c>
      <c r="AB9" s="27"/>
    </row>
    <row r="10" spans="1:28" ht="18">
      <c r="A10" s="108">
        <v>5</v>
      </c>
      <c r="B10" s="109" t="s">
        <v>31</v>
      </c>
      <c r="C10" s="92" t="s">
        <v>62</v>
      </c>
      <c r="D10" s="122">
        <f>VLOOKUP(C10,'ALL-CONFERENCE STANDINGS'!$G$3:'ALL-CONFERENCE STANDINGS'!$I$100,3,FALSE)</f>
        <v>19</v>
      </c>
      <c r="E10" s="54">
        <f>VLOOKUP($C10, 'TEAM DETAIL SCORING'!$C$4:'TEAM DETAIL SCORING'!Z112,3,FALSE)</f>
        <v>3</v>
      </c>
      <c r="F10" s="54">
        <f>VLOOKUP($C10, 'TEAM DETAIL SCORING'!$C$4:'TEAM DETAIL SCORING'!Z112,4,FALSE)</f>
        <v>4</v>
      </c>
      <c r="G10" s="54">
        <f>VLOOKUP($C10, 'TEAM DETAIL SCORING'!$C$4:'TEAM DETAIL SCORING'!Z112,5,FALSE)</f>
        <v>6</v>
      </c>
      <c r="H10" s="54">
        <f>VLOOKUP($C10, 'TEAM DETAIL SCORING'!$C$4:'TEAM DETAIL SCORING'!Z112,6,FALSE)</f>
        <v>5</v>
      </c>
      <c r="I10" s="54">
        <f>VLOOKUP($C10, 'TEAM DETAIL SCORING'!$C$4:'TEAM DETAIL SCORING'!Z112,7,FALSE)</f>
        <v>6</v>
      </c>
      <c r="J10" s="54">
        <f>VLOOKUP($C10, 'TEAM DETAIL SCORING'!$C$4:'TEAM DETAIL SCORING'!Z112,8,FALSE)</f>
        <v>4</v>
      </c>
      <c r="K10" s="54">
        <f>VLOOKUP($C10, 'TEAM DETAIL SCORING'!$C$4:'TEAM DETAIL SCORING'!Z112,9,FALSE)</f>
        <v>5</v>
      </c>
      <c r="L10" s="54">
        <f>VLOOKUP($C10, 'TEAM DETAIL SCORING'!$C$4:'TEAM DETAIL SCORING'!Z112,10,FALSE)</f>
        <v>4</v>
      </c>
      <c r="M10" s="54">
        <f>VLOOKUP($C10, 'TEAM DETAIL SCORING'!$C$4:'TEAM DETAIL SCORING'!Z112,11,FALSE)</f>
        <v>5</v>
      </c>
      <c r="N10" s="55">
        <f>VLOOKUP($C10, 'TEAM DETAIL SCORING'!$C$4:'TEAM DETAIL SCORING'!Z112,12,FALSE)</f>
        <v>42</v>
      </c>
      <c r="O10" s="54">
        <f>VLOOKUP($C10, 'TEAM DETAIL SCORING'!$C$4:'TEAM DETAIL SCORING'!Z112,13,FALSE)</f>
        <v>7</v>
      </c>
      <c r="P10" s="54">
        <f>VLOOKUP($C10, 'TEAM DETAIL SCORING'!$C$4:'TEAM DETAIL SCORING'!Z112,14,FALSE)</f>
        <v>6</v>
      </c>
      <c r="Q10" s="54">
        <f>VLOOKUP($C10, 'TEAM DETAIL SCORING'!$C$4:'TEAM DETAIL SCORING'!Z112,15,FALSE)</f>
        <v>4</v>
      </c>
      <c r="R10" s="54">
        <f>VLOOKUP($C10, 'TEAM DETAIL SCORING'!$C$4:'TEAM DETAIL SCORING'!Z112,16,FALSE)</f>
        <v>4</v>
      </c>
      <c r="S10" s="54">
        <f>VLOOKUP($C10, 'TEAM DETAIL SCORING'!$C$4:'TEAM DETAIL SCORING'!Z112,17,FALSE)</f>
        <v>5</v>
      </c>
      <c r="T10" s="54">
        <f>VLOOKUP($C10, 'TEAM DETAIL SCORING'!$C$4:'TEAM DETAIL SCORING'!Z112,18,FALSE)</f>
        <v>4</v>
      </c>
      <c r="U10" s="54">
        <f>VLOOKUP($C10, 'TEAM DETAIL SCORING'!$C$4:'TEAM DETAIL SCORING'!Z112,19,FALSE)</f>
        <v>6</v>
      </c>
      <c r="V10" s="54">
        <f>VLOOKUP($C10, 'TEAM DETAIL SCORING'!$C$4:'TEAM DETAIL SCORING'!Z112,20,FALSE)</f>
        <v>3</v>
      </c>
      <c r="W10" s="54">
        <f>VLOOKUP($C10, 'TEAM DETAIL SCORING'!$C$4:'TEAM DETAIL SCORING'!Z112,21,FALSE)</f>
        <v>6</v>
      </c>
      <c r="X10" s="55">
        <f>VLOOKUP($C10, 'TEAM DETAIL SCORING'!$C$4:'TEAM DETAIL SCORING'!Z112,22,FALSE)</f>
        <v>45</v>
      </c>
      <c r="Y10" s="55">
        <f t="shared" si="0"/>
        <v>87</v>
      </c>
      <c r="Z10" s="123">
        <f t="shared" si="1"/>
        <v>21</v>
      </c>
      <c r="AA10" s="143">
        <f t="shared" si="2"/>
        <v>5</v>
      </c>
      <c r="AB10" s="27"/>
    </row>
    <row r="11" spans="1:28" ht="18">
      <c r="A11" s="108">
        <v>6</v>
      </c>
      <c r="B11" s="109" t="s">
        <v>66</v>
      </c>
      <c r="C11" s="92" t="s">
        <v>67</v>
      </c>
      <c r="D11" s="122">
        <f>VLOOKUP(C11,'ALL-CONFERENCE STANDINGS'!$G$3:'ALL-CONFERENCE STANDINGS'!$I$100,3,FALSE)</f>
        <v>15.5</v>
      </c>
      <c r="E11" s="54">
        <f>VLOOKUP($C11, 'TEAM DETAIL SCORING'!$C$4:'TEAM DETAIL SCORING'!Z112,3,FALSE)</f>
        <v>8</v>
      </c>
      <c r="F11" s="54">
        <f>VLOOKUP($C11, 'TEAM DETAIL SCORING'!$C$4:'TEAM DETAIL SCORING'!Z112,4,FALSE)</f>
        <v>4</v>
      </c>
      <c r="G11" s="54">
        <f>VLOOKUP($C11, 'TEAM DETAIL SCORING'!$C$4:'TEAM DETAIL SCORING'!Z112,5,FALSE)</f>
        <v>4</v>
      </c>
      <c r="H11" s="54">
        <f>VLOOKUP($C11, 'TEAM DETAIL SCORING'!$C$4:'TEAM DETAIL SCORING'!Z112,6,FALSE)</f>
        <v>5</v>
      </c>
      <c r="I11" s="54">
        <f>VLOOKUP($C11, 'TEAM DETAIL SCORING'!$C$4:'TEAM DETAIL SCORING'!Z112,7,FALSE)</f>
        <v>6</v>
      </c>
      <c r="J11" s="54">
        <f>VLOOKUP($C11, 'TEAM DETAIL SCORING'!$C$4:'TEAM DETAIL SCORING'!Z112,8,FALSE)</f>
        <v>5</v>
      </c>
      <c r="K11" s="54">
        <f>VLOOKUP($C11, 'TEAM DETAIL SCORING'!$C$4:'TEAM DETAIL SCORING'!Z112,9,FALSE)</f>
        <v>6</v>
      </c>
      <c r="L11" s="54">
        <f>VLOOKUP($C11, 'TEAM DETAIL SCORING'!$C$4:'TEAM DETAIL SCORING'!Z112,10,FALSE)</f>
        <v>3</v>
      </c>
      <c r="M11" s="54">
        <f>VLOOKUP($C11, 'TEAM DETAIL SCORING'!$C$4:'TEAM DETAIL SCORING'!Z112,11,FALSE)</f>
        <v>5</v>
      </c>
      <c r="N11" s="55">
        <f>VLOOKUP($C11, 'TEAM DETAIL SCORING'!$C$4:'TEAM DETAIL SCORING'!Z112,12,FALSE)</f>
        <v>46</v>
      </c>
      <c r="O11" s="54">
        <f>VLOOKUP($C11, 'TEAM DETAIL SCORING'!$C$4:'TEAM DETAIL SCORING'!Z112,13,FALSE)</f>
        <v>4</v>
      </c>
      <c r="P11" s="54">
        <f>VLOOKUP($C11, 'TEAM DETAIL SCORING'!$C$4:'TEAM DETAIL SCORING'!Z112,14,FALSE)</f>
        <v>5</v>
      </c>
      <c r="Q11" s="54">
        <f>VLOOKUP($C11, 'TEAM DETAIL SCORING'!$C$4:'TEAM DETAIL SCORING'!Z112,15,FALSE)</f>
        <v>5</v>
      </c>
      <c r="R11" s="54">
        <f>VLOOKUP($C11, 'TEAM DETAIL SCORING'!$C$4:'TEAM DETAIL SCORING'!Z112,16,FALSE)</f>
        <v>4</v>
      </c>
      <c r="S11" s="54">
        <f>VLOOKUP($C11, 'TEAM DETAIL SCORING'!$C$4:'TEAM DETAIL SCORING'!Z112,17,FALSE)</f>
        <v>5</v>
      </c>
      <c r="T11" s="54">
        <f>VLOOKUP($C11, 'TEAM DETAIL SCORING'!$C$4:'TEAM DETAIL SCORING'!Z112,18,FALSE)</f>
        <v>3</v>
      </c>
      <c r="U11" s="54">
        <f>VLOOKUP($C11, 'TEAM DETAIL SCORING'!$C$4:'TEAM DETAIL SCORING'!Z112,19,FALSE)</f>
        <v>6</v>
      </c>
      <c r="V11" s="54">
        <f>VLOOKUP($C11, 'TEAM DETAIL SCORING'!$C$4:'TEAM DETAIL SCORING'!Z112,20,FALSE)</f>
        <v>5</v>
      </c>
      <c r="W11" s="54">
        <f>VLOOKUP($C11, 'TEAM DETAIL SCORING'!$C$4:'TEAM DETAIL SCORING'!Z112,21,FALSE)</f>
        <v>5</v>
      </c>
      <c r="X11" s="55">
        <f>VLOOKUP($C11, 'TEAM DETAIL SCORING'!$C$4:'TEAM DETAIL SCORING'!Z112,22,FALSE)</f>
        <v>42</v>
      </c>
      <c r="Y11" s="55">
        <f t="shared" si="0"/>
        <v>88</v>
      </c>
      <c r="Z11" s="123">
        <f t="shared" si="1"/>
        <v>20</v>
      </c>
      <c r="AA11" s="143">
        <f t="shared" si="2"/>
        <v>6</v>
      </c>
      <c r="AB11" s="27"/>
    </row>
    <row r="12" spans="1:28" ht="18">
      <c r="A12" s="95">
        <v>7</v>
      </c>
      <c r="B12" s="53" t="s">
        <v>66</v>
      </c>
      <c r="C12" s="92" t="s">
        <v>52</v>
      </c>
      <c r="D12" s="122">
        <f>VLOOKUP(C12,'ALL-CONFERENCE STANDINGS'!$G$3:'ALL-CONFERENCE STANDINGS'!$I$100,3,FALSE)</f>
        <v>21.5</v>
      </c>
      <c r="E12" s="54">
        <f>VLOOKUP($C12, 'TEAM DETAIL SCORING'!$C$4:'TEAM DETAIL SCORING'!Z112,3,FALSE)</f>
        <v>5</v>
      </c>
      <c r="F12" s="54">
        <f>VLOOKUP($C12, 'TEAM DETAIL SCORING'!$C$4:'TEAM DETAIL SCORING'!Z112,4,FALSE)</f>
        <v>5</v>
      </c>
      <c r="G12" s="54">
        <f>VLOOKUP($C12, 'TEAM DETAIL SCORING'!$C$4:'TEAM DETAIL SCORING'!Z112,5,FALSE)</f>
        <v>5</v>
      </c>
      <c r="H12" s="54">
        <f>VLOOKUP($C12, 'TEAM DETAIL SCORING'!$C$4:'TEAM DETAIL SCORING'!Z112,6,FALSE)</f>
        <v>4</v>
      </c>
      <c r="I12" s="54">
        <f>VLOOKUP($C12, 'TEAM DETAIL SCORING'!$C$4:'TEAM DETAIL SCORING'!Z112,7,FALSE)</f>
        <v>5</v>
      </c>
      <c r="J12" s="54">
        <f>VLOOKUP($C12, 'TEAM DETAIL SCORING'!$C$4:'TEAM DETAIL SCORING'!Z112,8,FALSE)</f>
        <v>5</v>
      </c>
      <c r="K12" s="54">
        <f>VLOOKUP($C12, 'TEAM DETAIL SCORING'!$C$4:'TEAM DETAIL SCORING'!Z112,9,FALSE)</f>
        <v>6</v>
      </c>
      <c r="L12" s="54">
        <f>VLOOKUP($C12, 'TEAM DETAIL SCORING'!$C$4:'TEAM DETAIL SCORING'!Z112,10,FALSE)</f>
        <v>3</v>
      </c>
      <c r="M12" s="54">
        <f>VLOOKUP($C12, 'TEAM DETAIL SCORING'!$C$4:'TEAM DETAIL SCORING'!Z112,11,FALSE)</f>
        <v>7</v>
      </c>
      <c r="N12" s="55">
        <f>VLOOKUP($C12, 'TEAM DETAIL SCORING'!$C$4:'TEAM DETAIL SCORING'!Z112,12,FALSE)</f>
        <v>45</v>
      </c>
      <c r="O12" s="54">
        <f>VLOOKUP($C12, 'TEAM DETAIL SCORING'!$C$4:'TEAM DETAIL SCORING'!Z112,13,FALSE)</f>
        <v>5</v>
      </c>
      <c r="P12" s="54">
        <f>VLOOKUP($C12, 'TEAM DETAIL SCORING'!$C$4:'TEAM DETAIL SCORING'!Z112,14,FALSE)</f>
        <v>5</v>
      </c>
      <c r="Q12" s="54">
        <f>VLOOKUP($C12, 'TEAM DETAIL SCORING'!$C$4:'TEAM DETAIL SCORING'!Z112,15,FALSE)</f>
        <v>5</v>
      </c>
      <c r="R12" s="54">
        <f>VLOOKUP($C12, 'TEAM DETAIL SCORING'!$C$4:'TEAM DETAIL SCORING'!Z112,16,FALSE)</f>
        <v>5</v>
      </c>
      <c r="S12" s="54">
        <f>VLOOKUP($C12, 'TEAM DETAIL SCORING'!$C$4:'TEAM DETAIL SCORING'!Z112,17,FALSE)</f>
        <v>6</v>
      </c>
      <c r="T12" s="54">
        <f>VLOOKUP($C12, 'TEAM DETAIL SCORING'!$C$4:'TEAM DETAIL SCORING'!Z112,18,FALSE)</f>
        <v>3</v>
      </c>
      <c r="U12" s="54">
        <f>VLOOKUP($C12, 'TEAM DETAIL SCORING'!$C$4:'TEAM DETAIL SCORING'!Z112,19,FALSE)</f>
        <v>6</v>
      </c>
      <c r="V12" s="54">
        <f>VLOOKUP($C12, 'TEAM DETAIL SCORING'!$C$4:'TEAM DETAIL SCORING'!Z112,20,FALSE)</f>
        <v>4</v>
      </c>
      <c r="W12" s="54">
        <f>VLOOKUP($C12, 'TEAM DETAIL SCORING'!$C$4:'TEAM DETAIL SCORING'!Z112,21,FALSE)</f>
        <v>5</v>
      </c>
      <c r="X12" s="55">
        <f>VLOOKUP($C12, 'TEAM DETAIL SCORING'!$C$4:'TEAM DETAIL SCORING'!Z112,22,FALSE)</f>
        <v>44</v>
      </c>
      <c r="Y12" s="55">
        <f t="shared" si="0"/>
        <v>89</v>
      </c>
      <c r="Z12" s="123">
        <v>18</v>
      </c>
      <c r="AA12" s="143">
        <f t="shared" si="2"/>
        <v>7</v>
      </c>
      <c r="AB12" s="27"/>
    </row>
    <row r="13" spans="1:28" ht="18">
      <c r="A13" s="95">
        <v>8</v>
      </c>
      <c r="B13" s="53" t="s">
        <v>66</v>
      </c>
      <c r="C13" s="92" t="s">
        <v>53</v>
      </c>
      <c r="D13" s="122">
        <f>VLOOKUP(C13,'ALL-CONFERENCE STANDINGS'!$G$3:'ALL-CONFERENCE STANDINGS'!$I$100,3,FALSE)</f>
        <v>24</v>
      </c>
      <c r="E13" s="54">
        <f>VLOOKUP($C13, 'TEAM DETAIL SCORING'!$C$4:'TEAM DETAIL SCORING'!Z112,3,FALSE)</f>
        <v>6</v>
      </c>
      <c r="F13" s="54">
        <f>VLOOKUP($C13, 'TEAM DETAIL SCORING'!$C$4:'TEAM DETAIL SCORING'!Z112,4,FALSE)</f>
        <v>6</v>
      </c>
      <c r="G13" s="54">
        <f>VLOOKUP($C13, 'TEAM DETAIL SCORING'!$C$4:'TEAM DETAIL SCORING'!Z112,5,FALSE)</f>
        <v>3</v>
      </c>
      <c r="H13" s="54">
        <f>VLOOKUP($C13, 'TEAM DETAIL SCORING'!$C$4:'TEAM DETAIL SCORING'!Z112,6,FALSE)</f>
        <v>5</v>
      </c>
      <c r="I13" s="54">
        <f>VLOOKUP($C13, 'TEAM DETAIL SCORING'!$C$4:'TEAM DETAIL SCORING'!Z112,7,FALSE)</f>
        <v>6</v>
      </c>
      <c r="J13" s="54">
        <f>VLOOKUP($C13, 'TEAM DETAIL SCORING'!$C$4:'TEAM DETAIL SCORING'!Z112,8,FALSE)</f>
        <v>5</v>
      </c>
      <c r="K13" s="54">
        <f>VLOOKUP($C13, 'TEAM DETAIL SCORING'!$C$4:'TEAM DETAIL SCORING'!Z112,9,FALSE)</f>
        <v>6</v>
      </c>
      <c r="L13" s="54">
        <f>VLOOKUP($C13, 'TEAM DETAIL SCORING'!$C$4:'TEAM DETAIL SCORING'!Z112,10,FALSE)</f>
        <v>3</v>
      </c>
      <c r="M13" s="54">
        <f>VLOOKUP($C13, 'TEAM DETAIL SCORING'!$C$4:'TEAM DETAIL SCORING'!Z112,11,FALSE)</f>
        <v>5</v>
      </c>
      <c r="N13" s="55">
        <f>VLOOKUP($C13, 'TEAM DETAIL SCORING'!$C$4:'TEAM DETAIL SCORING'!Z112,12,FALSE)</f>
        <v>45</v>
      </c>
      <c r="O13" s="54">
        <f>VLOOKUP($C13, 'TEAM DETAIL SCORING'!$C$4:'TEAM DETAIL SCORING'!Z112,13,FALSE)</f>
        <v>5</v>
      </c>
      <c r="P13" s="54">
        <f>VLOOKUP($C13, 'TEAM DETAIL SCORING'!$C$4:'TEAM DETAIL SCORING'!Z112,14,FALSE)</f>
        <v>5</v>
      </c>
      <c r="Q13" s="54">
        <f>VLOOKUP($C13, 'TEAM DETAIL SCORING'!$C$4:'TEAM DETAIL SCORING'!Z112,15,FALSE)</f>
        <v>5</v>
      </c>
      <c r="R13" s="54">
        <f>VLOOKUP($C13, 'TEAM DETAIL SCORING'!$C$4:'TEAM DETAIL SCORING'!Z112,16,FALSE)</f>
        <v>5</v>
      </c>
      <c r="S13" s="54">
        <f>VLOOKUP($C13, 'TEAM DETAIL SCORING'!$C$4:'TEAM DETAIL SCORING'!Z112,17,FALSE)</f>
        <v>6</v>
      </c>
      <c r="T13" s="54">
        <f>VLOOKUP($C13, 'TEAM DETAIL SCORING'!$C$4:'TEAM DETAIL SCORING'!Z112,18,FALSE)</f>
        <v>4</v>
      </c>
      <c r="U13" s="54">
        <f>VLOOKUP($C13, 'TEAM DETAIL SCORING'!$C$4:'TEAM DETAIL SCORING'!Z112,19,FALSE)</f>
        <v>5</v>
      </c>
      <c r="V13" s="54">
        <f>VLOOKUP($C13, 'TEAM DETAIL SCORING'!$C$4:'TEAM DETAIL SCORING'!Z112,20,FALSE)</f>
        <v>4</v>
      </c>
      <c r="W13" s="54">
        <f>VLOOKUP($C13, 'TEAM DETAIL SCORING'!$C$4:'TEAM DETAIL SCORING'!Z112,21,FALSE)</f>
        <v>5</v>
      </c>
      <c r="X13" s="55">
        <f>VLOOKUP($C13, 'TEAM DETAIL SCORING'!$C$4:'TEAM DETAIL SCORING'!Z112,22,FALSE)</f>
        <v>44</v>
      </c>
      <c r="Y13" s="55">
        <f t="shared" si="0"/>
        <v>89</v>
      </c>
      <c r="Z13" s="123">
        <v>18</v>
      </c>
      <c r="AA13" s="143">
        <f t="shared" si="2"/>
        <v>7</v>
      </c>
      <c r="AB13" s="27"/>
    </row>
    <row r="14" spans="1:28" ht="18">
      <c r="A14" s="95">
        <v>9</v>
      </c>
      <c r="B14" s="53" t="s">
        <v>66</v>
      </c>
      <c r="C14" s="92" t="s">
        <v>73</v>
      </c>
      <c r="D14" s="122">
        <f>VLOOKUP(C14,'ALL-CONFERENCE STANDINGS'!$G$3:'ALL-CONFERENCE STANDINGS'!$I$100,3,FALSE)</f>
        <v>21.5</v>
      </c>
      <c r="E14" s="54">
        <f>VLOOKUP($C14, 'TEAM DETAIL SCORING'!$C$4:'TEAM DETAIL SCORING'!Z112,3,FALSE)</f>
        <v>5</v>
      </c>
      <c r="F14" s="54">
        <f>VLOOKUP($C14, 'TEAM DETAIL SCORING'!$C$4:'TEAM DETAIL SCORING'!Z112,4,FALSE)</f>
        <v>4</v>
      </c>
      <c r="G14" s="54">
        <f>VLOOKUP($C14, 'TEAM DETAIL SCORING'!$C$4:'TEAM DETAIL SCORING'!Z112,5,FALSE)</f>
        <v>5</v>
      </c>
      <c r="H14" s="54">
        <f>VLOOKUP($C14, 'TEAM DETAIL SCORING'!$C$4:'TEAM DETAIL SCORING'!Z112,6,FALSE)</f>
        <v>4</v>
      </c>
      <c r="I14" s="54">
        <f>VLOOKUP($C14, 'TEAM DETAIL SCORING'!$C$4:'TEAM DETAIL SCORING'!Z112,7,FALSE)</f>
        <v>5</v>
      </c>
      <c r="J14" s="54">
        <f>VLOOKUP($C14, 'TEAM DETAIL SCORING'!$C$4:'TEAM DETAIL SCORING'!Z112,8,FALSE)</f>
        <v>4</v>
      </c>
      <c r="K14" s="54">
        <f>VLOOKUP($C14, 'TEAM DETAIL SCORING'!$C$4:'TEAM DETAIL SCORING'!Z112,9,FALSE)</f>
        <v>7</v>
      </c>
      <c r="L14" s="54">
        <f>VLOOKUP($C14, 'TEAM DETAIL SCORING'!$C$4:'TEAM DETAIL SCORING'!Z112,10,FALSE)</f>
        <v>4</v>
      </c>
      <c r="M14" s="54">
        <f>VLOOKUP($C14, 'TEAM DETAIL SCORING'!$C$4:'TEAM DETAIL SCORING'!Z112,11,FALSE)</f>
        <v>6</v>
      </c>
      <c r="N14" s="55">
        <f>VLOOKUP($C14, 'TEAM DETAIL SCORING'!$C$4:'TEAM DETAIL SCORING'!Z112,12,FALSE)</f>
        <v>44</v>
      </c>
      <c r="O14" s="54">
        <f>VLOOKUP($C14, 'TEAM DETAIL SCORING'!$C$4:'TEAM DETAIL SCORING'!Z112,13,FALSE)</f>
        <v>5</v>
      </c>
      <c r="P14" s="54">
        <f>VLOOKUP($C14, 'TEAM DETAIL SCORING'!$C$4:'TEAM DETAIL SCORING'!Z112,14,FALSE)</f>
        <v>6</v>
      </c>
      <c r="Q14" s="54">
        <f>VLOOKUP($C14, 'TEAM DETAIL SCORING'!$C$4:'TEAM DETAIL SCORING'!Z112,15,FALSE)</f>
        <v>6</v>
      </c>
      <c r="R14" s="54">
        <f>VLOOKUP($C14, 'TEAM DETAIL SCORING'!$C$4:'TEAM DETAIL SCORING'!Z112,16,FALSE)</f>
        <v>6</v>
      </c>
      <c r="S14" s="54">
        <f>VLOOKUP($C14, 'TEAM DETAIL SCORING'!$C$4:'TEAM DETAIL SCORING'!Z112,17,FALSE)</f>
        <v>6</v>
      </c>
      <c r="T14" s="54">
        <f>VLOOKUP($C14, 'TEAM DETAIL SCORING'!$C$4:'TEAM DETAIL SCORING'!Z112,18,FALSE)</f>
        <v>4</v>
      </c>
      <c r="U14" s="54">
        <f>VLOOKUP($C14, 'TEAM DETAIL SCORING'!$C$4:'TEAM DETAIL SCORING'!Z112,19,FALSE)</f>
        <v>5</v>
      </c>
      <c r="V14" s="54">
        <f>VLOOKUP($C14, 'TEAM DETAIL SCORING'!$C$4:'TEAM DETAIL SCORING'!Z112,20,FALSE)</f>
        <v>2</v>
      </c>
      <c r="W14" s="54">
        <f>VLOOKUP($C14, 'TEAM DETAIL SCORING'!$C$4:'TEAM DETAIL SCORING'!Z112,21,FALSE)</f>
        <v>5</v>
      </c>
      <c r="X14" s="55">
        <f>VLOOKUP($C14, 'TEAM DETAIL SCORING'!$C$4:'TEAM DETAIL SCORING'!Z112,22,FALSE)</f>
        <v>45</v>
      </c>
      <c r="Y14" s="55">
        <f t="shared" si="0"/>
        <v>89</v>
      </c>
      <c r="Z14" s="123">
        <v>18</v>
      </c>
      <c r="AA14" s="143">
        <f t="shared" si="2"/>
        <v>7</v>
      </c>
      <c r="AB14" s="27"/>
    </row>
    <row r="15" spans="1:28" ht="18">
      <c r="A15" s="95">
        <v>10</v>
      </c>
      <c r="B15" s="53" t="s">
        <v>66</v>
      </c>
      <c r="C15" s="169" t="s">
        <v>65</v>
      </c>
      <c r="D15" s="122">
        <f>VLOOKUP(C15,'ALL-CONFERENCE STANDINGS'!$G$3:'ALL-CONFERENCE STANDINGS'!$I$100,3,FALSE)</f>
        <v>7</v>
      </c>
      <c r="E15" s="54">
        <f>VLOOKUP($C15, 'TEAM DETAIL SCORING'!$C$4:'TEAM DETAIL SCORING'!Z112,3,FALSE)</f>
        <v>6</v>
      </c>
      <c r="F15" s="54">
        <f>VLOOKUP($C15, 'TEAM DETAIL SCORING'!$C$4:'TEAM DETAIL SCORING'!Z112,4,FALSE)</f>
        <v>4</v>
      </c>
      <c r="G15" s="54">
        <f>VLOOKUP($C15, 'TEAM DETAIL SCORING'!$C$4:'TEAM DETAIL SCORING'!Z112,5,FALSE)</f>
        <v>4</v>
      </c>
      <c r="H15" s="54">
        <f>VLOOKUP($C15, 'TEAM DETAIL SCORING'!$C$4:'TEAM DETAIL SCORING'!Z112,6,FALSE)</f>
        <v>6</v>
      </c>
      <c r="I15" s="54">
        <f>VLOOKUP($C15, 'TEAM DETAIL SCORING'!$C$4:'TEAM DETAIL SCORING'!Z112,7,FALSE)</f>
        <v>5</v>
      </c>
      <c r="J15" s="54">
        <f>VLOOKUP($C15, 'TEAM DETAIL SCORING'!$C$4:'TEAM DETAIL SCORING'!Z112,8,FALSE)</f>
        <v>5</v>
      </c>
      <c r="K15" s="54">
        <f>VLOOKUP($C15, 'TEAM DETAIL SCORING'!$C$4:'TEAM DETAIL SCORING'!Z112,9,FALSE)</f>
        <v>6</v>
      </c>
      <c r="L15" s="54">
        <f>VLOOKUP($C15, 'TEAM DETAIL SCORING'!$C$4:'TEAM DETAIL SCORING'!Z112,10,FALSE)</f>
        <v>3</v>
      </c>
      <c r="M15" s="54">
        <f>VLOOKUP($C15, 'TEAM DETAIL SCORING'!$C$4:'TEAM DETAIL SCORING'!Z112,11,FALSE)</f>
        <v>5</v>
      </c>
      <c r="N15" s="55">
        <f>VLOOKUP($C15, 'TEAM DETAIL SCORING'!$C$4:'TEAM DETAIL SCORING'!Z112,12,FALSE)</f>
        <v>44</v>
      </c>
      <c r="O15" s="54">
        <f>VLOOKUP($C15, 'TEAM DETAIL SCORING'!$C$4:'TEAM DETAIL SCORING'!Z112,13,FALSE)</f>
        <v>5</v>
      </c>
      <c r="P15" s="54">
        <f>VLOOKUP($C15, 'TEAM DETAIL SCORING'!$C$4:'TEAM DETAIL SCORING'!Z112,14,FALSE)</f>
        <v>6</v>
      </c>
      <c r="Q15" s="54">
        <f>VLOOKUP($C15, 'TEAM DETAIL SCORING'!$C$4:'TEAM DETAIL SCORING'!Z112,15,FALSE)</f>
        <v>5</v>
      </c>
      <c r="R15" s="54">
        <f>VLOOKUP($C15, 'TEAM DETAIL SCORING'!$C$4:'TEAM DETAIL SCORING'!Z112,16,FALSE)</f>
        <v>5</v>
      </c>
      <c r="S15" s="54">
        <f>VLOOKUP($C15, 'TEAM DETAIL SCORING'!$C$4:'TEAM DETAIL SCORING'!Z112,17,FALSE)</f>
        <v>6</v>
      </c>
      <c r="T15" s="54">
        <f>VLOOKUP($C15, 'TEAM DETAIL SCORING'!$C$4:'TEAM DETAIL SCORING'!Z112,18,FALSE)</f>
        <v>3</v>
      </c>
      <c r="U15" s="54">
        <f>VLOOKUP($C15, 'TEAM DETAIL SCORING'!$C$4:'TEAM DETAIL SCORING'!Z112,19,FALSE)</f>
        <v>9</v>
      </c>
      <c r="V15" s="54">
        <f>VLOOKUP($C15, 'TEAM DETAIL SCORING'!$C$4:'TEAM DETAIL SCORING'!Z112,20,FALSE)</f>
        <v>4</v>
      </c>
      <c r="W15" s="54">
        <f>VLOOKUP($C15, 'TEAM DETAIL SCORING'!$C$4:'TEAM DETAIL SCORING'!Z112,21,FALSE)</f>
        <v>3</v>
      </c>
      <c r="X15" s="55">
        <f>VLOOKUP($C15, 'TEAM DETAIL SCORING'!$C$4:'TEAM DETAIL SCORING'!Z112,22,FALSE)</f>
        <v>46</v>
      </c>
      <c r="Y15" s="55">
        <f t="shared" si="0"/>
        <v>90</v>
      </c>
      <c r="Z15" s="123">
        <v>15.5</v>
      </c>
      <c r="AA15" s="143">
        <f t="shared" si="2"/>
        <v>10</v>
      </c>
      <c r="AB15" s="27"/>
    </row>
    <row r="16" spans="1:28" ht="18">
      <c r="A16" s="95">
        <v>11</v>
      </c>
      <c r="B16" s="53" t="s">
        <v>70</v>
      </c>
      <c r="C16" s="92" t="s">
        <v>51</v>
      </c>
      <c r="D16" s="122">
        <f>VLOOKUP(C16,'ALL-CONFERENCE STANDINGS'!$G$3:'ALL-CONFERENCE STANDINGS'!$I$100,3,FALSE)</f>
        <v>15</v>
      </c>
      <c r="E16" s="54">
        <f>VLOOKUP($C16, 'TEAM DETAIL SCORING'!$C$4:'TEAM DETAIL SCORING'!Z112,3,FALSE)</f>
        <v>4</v>
      </c>
      <c r="F16" s="54">
        <f>VLOOKUP($C16, 'TEAM DETAIL SCORING'!$C$4:'TEAM DETAIL SCORING'!Z112,4,FALSE)</f>
        <v>5</v>
      </c>
      <c r="G16" s="54">
        <f>VLOOKUP($C16, 'TEAM DETAIL SCORING'!$C$4:'TEAM DETAIL SCORING'!Z112,5,FALSE)</f>
        <v>4</v>
      </c>
      <c r="H16" s="54">
        <f>VLOOKUP($C16, 'TEAM DETAIL SCORING'!$C$4:'TEAM DETAIL SCORING'!Z112,6,FALSE)</f>
        <v>4</v>
      </c>
      <c r="I16" s="54">
        <f>VLOOKUP($C16, 'TEAM DETAIL SCORING'!$C$4:'TEAM DETAIL SCORING'!Z112,7,FALSE)</f>
        <v>5</v>
      </c>
      <c r="J16" s="54">
        <f>VLOOKUP($C16, 'TEAM DETAIL SCORING'!$C$4:'TEAM DETAIL SCORING'!Z112,8,FALSE)</f>
        <v>5</v>
      </c>
      <c r="K16" s="54">
        <f>VLOOKUP($C16, 'TEAM DETAIL SCORING'!$C$4:'TEAM DETAIL SCORING'!Z112,9,FALSE)</f>
        <v>5</v>
      </c>
      <c r="L16" s="54">
        <f>VLOOKUP($C16, 'TEAM DETAIL SCORING'!$C$4:'TEAM DETAIL SCORING'!Z112,10,FALSE)</f>
        <v>4</v>
      </c>
      <c r="M16" s="54">
        <f>VLOOKUP($C16, 'TEAM DETAIL SCORING'!$C$4:'TEAM DETAIL SCORING'!Z112,11,FALSE)</f>
        <v>5</v>
      </c>
      <c r="N16" s="55">
        <f>VLOOKUP($C16, 'TEAM DETAIL SCORING'!$C$4:'TEAM DETAIL SCORING'!Z112,12,FALSE)</f>
        <v>41</v>
      </c>
      <c r="O16" s="54">
        <f>VLOOKUP($C16, 'TEAM DETAIL SCORING'!$C$4:'TEAM DETAIL SCORING'!Z112,13,FALSE)</f>
        <v>6</v>
      </c>
      <c r="P16" s="54">
        <f>VLOOKUP($C16, 'TEAM DETAIL SCORING'!$C$4:'TEAM DETAIL SCORING'!Z112,14,FALSE)</f>
        <v>5</v>
      </c>
      <c r="Q16" s="54">
        <f>VLOOKUP($C16, 'TEAM DETAIL SCORING'!$C$4:'TEAM DETAIL SCORING'!Z112,15,FALSE)</f>
        <v>7</v>
      </c>
      <c r="R16" s="54">
        <f>VLOOKUP($C16, 'TEAM DETAIL SCORING'!$C$4:'TEAM DETAIL SCORING'!Z112,16,FALSE)</f>
        <v>4</v>
      </c>
      <c r="S16" s="54">
        <f>VLOOKUP($C16, 'TEAM DETAIL SCORING'!$C$4:'TEAM DETAIL SCORING'!Z112,17,FALSE)</f>
        <v>6</v>
      </c>
      <c r="T16" s="54">
        <f>VLOOKUP($C16, 'TEAM DETAIL SCORING'!$C$4:'TEAM DETAIL SCORING'!Z112,18,FALSE)</f>
        <v>4</v>
      </c>
      <c r="U16" s="54">
        <f>VLOOKUP($C16, 'TEAM DETAIL SCORING'!$C$4:'TEAM DETAIL SCORING'!Z112,19,FALSE)</f>
        <v>6</v>
      </c>
      <c r="V16" s="54">
        <f>VLOOKUP($C16, 'TEAM DETAIL SCORING'!$C$4:'TEAM DETAIL SCORING'!Z112,20,FALSE)</f>
        <v>5</v>
      </c>
      <c r="W16" s="54">
        <f>VLOOKUP($C16, 'TEAM DETAIL SCORING'!$C$4:'TEAM DETAIL SCORING'!Z112,21,FALSE)</f>
        <v>6</v>
      </c>
      <c r="X16" s="55">
        <f>VLOOKUP($C16, 'TEAM DETAIL SCORING'!$C$4:'TEAM DETAIL SCORING'!Z112,22,FALSE)</f>
        <v>49</v>
      </c>
      <c r="Y16" s="55">
        <f t="shared" si="0"/>
        <v>90</v>
      </c>
      <c r="Z16" s="123">
        <v>15.5</v>
      </c>
      <c r="AA16" s="143">
        <f t="shared" si="2"/>
        <v>10</v>
      </c>
      <c r="AB16" s="27"/>
    </row>
    <row r="17" spans="1:28" ht="18">
      <c r="A17" s="95">
        <v>12</v>
      </c>
      <c r="B17" s="53" t="s">
        <v>70</v>
      </c>
      <c r="C17" s="92" t="s">
        <v>88</v>
      </c>
      <c r="D17" s="122">
        <f>VLOOKUP(C17,'ALL-CONFERENCE STANDINGS'!$G$3:'ALL-CONFERENCE STANDINGS'!$I$100,3,FALSE)</f>
        <v>19</v>
      </c>
      <c r="E17" s="54">
        <f>VLOOKUP($C17, 'TEAM DETAIL SCORING'!$C$4:'TEAM DETAIL SCORING'!Z112,3,FALSE)</f>
        <v>7</v>
      </c>
      <c r="F17" s="54">
        <f>VLOOKUP($C17, 'TEAM DETAIL SCORING'!$C$4:'TEAM DETAIL SCORING'!Z112,4,FALSE)</f>
        <v>6</v>
      </c>
      <c r="G17" s="54">
        <f>VLOOKUP($C17, 'TEAM DETAIL SCORING'!$C$4:'TEAM DETAIL SCORING'!Z112,5,FALSE)</f>
        <v>3</v>
      </c>
      <c r="H17" s="54">
        <f>VLOOKUP($C17, 'TEAM DETAIL SCORING'!$C$4:'TEAM DETAIL SCORING'!Z112,6,FALSE)</f>
        <v>6</v>
      </c>
      <c r="I17" s="54">
        <f>VLOOKUP($C17, 'TEAM DETAIL SCORING'!$C$4:'TEAM DETAIL SCORING'!Z112,7,FALSE)</f>
        <v>5</v>
      </c>
      <c r="J17" s="54">
        <f>VLOOKUP($C17, 'TEAM DETAIL SCORING'!$C$4:'TEAM DETAIL SCORING'!Z112,8,FALSE)</f>
        <v>5</v>
      </c>
      <c r="K17" s="54">
        <f>VLOOKUP($C17, 'TEAM DETAIL SCORING'!$C$4:'TEAM DETAIL SCORING'!Z112,9,FALSE)</f>
        <v>5</v>
      </c>
      <c r="L17" s="54">
        <f>VLOOKUP($C17, 'TEAM DETAIL SCORING'!$C$4:'TEAM DETAIL SCORING'!Z112,10,FALSE)</f>
        <v>4</v>
      </c>
      <c r="M17" s="54">
        <f>VLOOKUP($C17, 'TEAM DETAIL SCORING'!$C$4:'TEAM DETAIL SCORING'!Z112,11,FALSE)</f>
        <v>6</v>
      </c>
      <c r="N17" s="55">
        <f>VLOOKUP($C17, 'TEAM DETAIL SCORING'!$C$4:'TEAM DETAIL SCORING'!Z112,12,FALSE)</f>
        <v>47</v>
      </c>
      <c r="O17" s="54">
        <f>VLOOKUP($C17, 'TEAM DETAIL SCORING'!$C$4:'TEAM DETAIL SCORING'!Z112,13,FALSE)</f>
        <v>7</v>
      </c>
      <c r="P17" s="54">
        <f>VLOOKUP($C17, 'TEAM DETAIL SCORING'!$C$4:'TEAM DETAIL SCORING'!Z112,14,FALSE)</f>
        <v>6</v>
      </c>
      <c r="Q17" s="54">
        <f>VLOOKUP($C17, 'TEAM DETAIL SCORING'!$C$4:'TEAM DETAIL SCORING'!Z112,15,FALSE)</f>
        <v>5</v>
      </c>
      <c r="R17" s="54">
        <f>VLOOKUP($C17, 'TEAM DETAIL SCORING'!$C$4:'TEAM DETAIL SCORING'!Z112,16,FALSE)</f>
        <v>5</v>
      </c>
      <c r="S17" s="54">
        <f>VLOOKUP($C17, 'TEAM DETAIL SCORING'!$C$4:'TEAM DETAIL SCORING'!Z112,17,FALSE)</f>
        <v>5</v>
      </c>
      <c r="T17" s="54">
        <f>VLOOKUP($C17, 'TEAM DETAIL SCORING'!$C$4:'TEAM DETAIL SCORING'!Z112,18,FALSE)</f>
        <v>3</v>
      </c>
      <c r="U17" s="54">
        <f>VLOOKUP($C17, 'TEAM DETAIL SCORING'!$C$4:'TEAM DETAIL SCORING'!Z112,19,FALSE)</f>
        <v>5</v>
      </c>
      <c r="V17" s="54">
        <f>VLOOKUP($C17, 'TEAM DETAIL SCORING'!$C$4:'TEAM DETAIL SCORING'!Z112,20,FALSE)</f>
        <v>4</v>
      </c>
      <c r="W17" s="54">
        <f>VLOOKUP($C17, 'TEAM DETAIL SCORING'!$C$4:'TEAM DETAIL SCORING'!Z112,21,FALSE)</f>
        <v>4</v>
      </c>
      <c r="X17" s="55">
        <f>VLOOKUP($C17, 'TEAM DETAIL SCORING'!$C$4:'TEAM DETAIL SCORING'!Z112,22,FALSE)</f>
        <v>44</v>
      </c>
      <c r="Y17" s="55">
        <f t="shared" si="0"/>
        <v>91</v>
      </c>
      <c r="Z17" s="123">
        <f t="shared" si="1"/>
        <v>14</v>
      </c>
      <c r="AA17" s="143">
        <f t="shared" si="2"/>
        <v>12</v>
      </c>
      <c r="AB17" s="27"/>
    </row>
    <row r="18" spans="1:28" ht="18">
      <c r="A18" s="95">
        <v>13</v>
      </c>
      <c r="B18" s="53" t="s">
        <v>70</v>
      </c>
      <c r="C18" s="92" t="s">
        <v>30</v>
      </c>
      <c r="D18" s="122">
        <f>VLOOKUP(C18,'ALL-CONFERENCE STANDINGS'!$G$3:'ALL-CONFERENCE STANDINGS'!$I$100,3,FALSE)</f>
        <v>21.5</v>
      </c>
      <c r="E18" s="54">
        <f>VLOOKUP($C18, 'TEAM DETAIL SCORING'!$C$4:'TEAM DETAIL SCORING'!Z112,3,FALSE)</f>
        <v>5</v>
      </c>
      <c r="F18" s="54">
        <f>VLOOKUP($C18, 'TEAM DETAIL SCORING'!$C$4:'TEAM DETAIL SCORING'!Z112,4,FALSE)</f>
        <v>4</v>
      </c>
      <c r="G18" s="54">
        <f>VLOOKUP($C18, 'TEAM DETAIL SCORING'!$C$4:'TEAM DETAIL SCORING'!Z112,5,FALSE)</f>
        <v>4</v>
      </c>
      <c r="H18" s="54">
        <f>VLOOKUP($C18, 'TEAM DETAIL SCORING'!$C$4:'TEAM DETAIL SCORING'!Z112,6,FALSE)</f>
        <v>5</v>
      </c>
      <c r="I18" s="54">
        <f>VLOOKUP($C18, 'TEAM DETAIL SCORING'!$C$4:'TEAM DETAIL SCORING'!Z112,7,FALSE)</f>
        <v>7</v>
      </c>
      <c r="J18" s="54">
        <f>VLOOKUP($C18, 'TEAM DETAIL SCORING'!$C$4:'TEAM DETAIL SCORING'!Z112,8,FALSE)</f>
        <v>5</v>
      </c>
      <c r="K18" s="54">
        <f>VLOOKUP($C18, 'TEAM DETAIL SCORING'!$C$4:'TEAM DETAIL SCORING'!Z112,9,FALSE)</f>
        <v>6</v>
      </c>
      <c r="L18" s="54">
        <f>VLOOKUP($C18, 'TEAM DETAIL SCORING'!$C$4:'TEAM DETAIL SCORING'!Z112,10,FALSE)</f>
        <v>5</v>
      </c>
      <c r="M18" s="54">
        <f>VLOOKUP($C18, 'TEAM DETAIL SCORING'!$C$4:'TEAM DETAIL SCORING'!Z112,11,FALSE)</f>
        <v>6</v>
      </c>
      <c r="N18" s="55">
        <f>VLOOKUP($C18, 'TEAM DETAIL SCORING'!$C$4:'TEAM DETAIL SCORING'!Z112,12,FALSE)</f>
        <v>47</v>
      </c>
      <c r="O18" s="54">
        <f>VLOOKUP($C18, 'TEAM DETAIL SCORING'!$C$4:'TEAM DETAIL SCORING'!Z112,13,FALSE)</f>
        <v>5</v>
      </c>
      <c r="P18" s="54">
        <f>VLOOKUP($C18, 'TEAM DETAIL SCORING'!$C$4:'TEAM DETAIL SCORING'!Z112,14,FALSE)</f>
        <v>5</v>
      </c>
      <c r="Q18" s="54">
        <f>VLOOKUP($C18, 'TEAM DETAIL SCORING'!$C$4:'TEAM DETAIL SCORING'!Z112,15,FALSE)</f>
        <v>4</v>
      </c>
      <c r="R18" s="54">
        <f>VLOOKUP($C18, 'TEAM DETAIL SCORING'!$C$4:'TEAM DETAIL SCORING'!Z112,16,FALSE)</f>
        <v>9</v>
      </c>
      <c r="S18" s="54">
        <f>VLOOKUP($C18, 'TEAM DETAIL SCORING'!$C$4:'TEAM DETAIL SCORING'!Z112,17,FALSE)</f>
        <v>6</v>
      </c>
      <c r="T18" s="54">
        <f>VLOOKUP($C18, 'TEAM DETAIL SCORING'!$C$4:'TEAM DETAIL SCORING'!Z112,18,FALSE)</f>
        <v>4</v>
      </c>
      <c r="U18" s="54">
        <f>VLOOKUP($C18, 'TEAM DETAIL SCORING'!$C$4:'TEAM DETAIL SCORING'!Z112,19,FALSE)</f>
        <v>6</v>
      </c>
      <c r="V18" s="54">
        <f>VLOOKUP($C18, 'TEAM DETAIL SCORING'!$C$4:'TEAM DETAIL SCORING'!Z112,20,FALSE)</f>
        <v>2</v>
      </c>
      <c r="W18" s="54">
        <f>VLOOKUP($C18, 'TEAM DETAIL SCORING'!$C$4:'TEAM DETAIL SCORING'!Z112,21,FALSE)</f>
        <v>4</v>
      </c>
      <c r="X18" s="55">
        <f>VLOOKUP($C18, 'TEAM DETAIL SCORING'!$C$4:'TEAM DETAIL SCORING'!Z112,22,FALSE)</f>
        <v>45</v>
      </c>
      <c r="Y18" s="55">
        <f t="shared" si="0"/>
        <v>92</v>
      </c>
      <c r="Z18" s="123">
        <v>12</v>
      </c>
      <c r="AA18" s="143">
        <f t="shared" si="2"/>
        <v>13</v>
      </c>
      <c r="AB18" s="27"/>
    </row>
    <row r="19" spans="1:28" ht="18">
      <c r="A19" s="95">
        <v>14</v>
      </c>
      <c r="B19" s="53" t="s">
        <v>70</v>
      </c>
      <c r="C19" s="92" t="s">
        <v>64</v>
      </c>
      <c r="D19" s="122">
        <f>VLOOKUP(C19,'ALL-CONFERENCE STANDINGS'!$G$3:'ALL-CONFERENCE STANDINGS'!$I$100,3,FALSE)</f>
        <v>13.5</v>
      </c>
      <c r="E19" s="54">
        <f>VLOOKUP($C19, 'TEAM DETAIL SCORING'!$C$4:'TEAM DETAIL SCORING'!Z112,3,FALSE)</f>
        <v>5</v>
      </c>
      <c r="F19" s="54">
        <f>VLOOKUP($C19, 'TEAM DETAIL SCORING'!$C$4:'TEAM DETAIL SCORING'!Z112,4,FALSE)</f>
        <v>5</v>
      </c>
      <c r="G19" s="54">
        <f>VLOOKUP($C19, 'TEAM DETAIL SCORING'!$C$4:'TEAM DETAIL SCORING'!Z112,5,FALSE)</f>
        <v>4</v>
      </c>
      <c r="H19" s="54">
        <f>VLOOKUP($C19, 'TEAM DETAIL SCORING'!$C$4:'TEAM DETAIL SCORING'!Z112,6,FALSE)</f>
        <v>6</v>
      </c>
      <c r="I19" s="54">
        <f>VLOOKUP($C19, 'TEAM DETAIL SCORING'!$C$4:'TEAM DETAIL SCORING'!Z112,7,FALSE)</f>
        <v>6</v>
      </c>
      <c r="J19" s="54">
        <f>VLOOKUP($C19, 'TEAM DETAIL SCORING'!$C$4:'TEAM DETAIL SCORING'!Z112,8,FALSE)</f>
        <v>6</v>
      </c>
      <c r="K19" s="54">
        <f>VLOOKUP($C19, 'TEAM DETAIL SCORING'!$C$4:'TEAM DETAIL SCORING'!Z112,9,FALSE)</f>
        <v>5</v>
      </c>
      <c r="L19" s="54">
        <f>VLOOKUP($C19, 'TEAM DETAIL SCORING'!$C$4:'TEAM DETAIL SCORING'!Z112,10,FALSE)</f>
        <v>4</v>
      </c>
      <c r="M19" s="54">
        <f>VLOOKUP($C19, 'TEAM DETAIL SCORING'!$C$4:'TEAM DETAIL SCORING'!Z112,11,FALSE)</f>
        <v>6</v>
      </c>
      <c r="N19" s="55">
        <f>VLOOKUP($C19, 'TEAM DETAIL SCORING'!$C$4:'TEAM DETAIL SCORING'!Z112,12,FALSE)</f>
        <v>47</v>
      </c>
      <c r="O19" s="54">
        <f>VLOOKUP($C19, 'TEAM DETAIL SCORING'!$C$4:'TEAM DETAIL SCORING'!Z112,13,FALSE)</f>
        <v>5</v>
      </c>
      <c r="P19" s="54">
        <f>VLOOKUP($C19, 'TEAM DETAIL SCORING'!$C$4:'TEAM DETAIL SCORING'!Z112,14,FALSE)</f>
        <v>6</v>
      </c>
      <c r="Q19" s="54">
        <f>VLOOKUP($C19, 'TEAM DETAIL SCORING'!$C$4:'TEAM DETAIL SCORING'!Z112,15,FALSE)</f>
        <v>5</v>
      </c>
      <c r="R19" s="54">
        <f>VLOOKUP($C19, 'TEAM DETAIL SCORING'!$C$4:'TEAM DETAIL SCORING'!Z112,16,FALSE)</f>
        <v>4</v>
      </c>
      <c r="S19" s="54">
        <f>VLOOKUP($C19, 'TEAM DETAIL SCORING'!$C$4:'TEAM DETAIL SCORING'!Z112,17,FALSE)</f>
        <v>5</v>
      </c>
      <c r="T19" s="54">
        <f>VLOOKUP($C19, 'TEAM DETAIL SCORING'!$C$4:'TEAM DETAIL SCORING'!Z112,18,FALSE)</f>
        <v>4</v>
      </c>
      <c r="U19" s="54">
        <f>VLOOKUP($C19, 'TEAM DETAIL SCORING'!$C$4:'TEAM DETAIL SCORING'!Z112,19,FALSE)</f>
        <v>6</v>
      </c>
      <c r="V19" s="54">
        <f>VLOOKUP($C19, 'TEAM DETAIL SCORING'!$C$4:'TEAM DETAIL SCORING'!Z112,20,FALSE)</f>
        <v>4</v>
      </c>
      <c r="W19" s="54">
        <f>VLOOKUP($C19, 'TEAM DETAIL SCORING'!$C$4:'TEAM DETAIL SCORING'!Z112,21,FALSE)</f>
        <v>6</v>
      </c>
      <c r="X19" s="55">
        <f>VLOOKUP($C19, 'TEAM DETAIL SCORING'!$C$4:'TEAM DETAIL SCORING'!Z112,22,FALSE)</f>
        <v>45</v>
      </c>
      <c r="Y19" s="55">
        <f t="shared" si="0"/>
        <v>92</v>
      </c>
      <c r="Z19" s="123">
        <v>12</v>
      </c>
      <c r="AA19" s="143">
        <f t="shared" si="2"/>
        <v>13</v>
      </c>
      <c r="AB19" s="27"/>
    </row>
    <row r="20" spans="1:28" ht="18">
      <c r="A20" s="95">
        <v>15</v>
      </c>
      <c r="B20" s="53" t="s">
        <v>70</v>
      </c>
      <c r="C20" s="92" t="s">
        <v>68</v>
      </c>
      <c r="D20" s="122">
        <f>VLOOKUP(C20,'ALL-CONFERENCE STANDINGS'!$G$3:'ALL-CONFERENCE STANDINGS'!$I$100,3,FALSE)</f>
        <v>21</v>
      </c>
      <c r="E20" s="54">
        <f>VLOOKUP($C20, 'TEAM DETAIL SCORING'!$C$4:'TEAM DETAIL SCORING'!Z112,3,FALSE)</f>
        <v>5</v>
      </c>
      <c r="F20" s="54">
        <f>VLOOKUP($C20, 'TEAM DETAIL SCORING'!$C$4:'TEAM DETAIL SCORING'!Z112,4,FALSE)</f>
        <v>6</v>
      </c>
      <c r="G20" s="54">
        <f>VLOOKUP($C20, 'TEAM DETAIL SCORING'!$C$4:'TEAM DETAIL SCORING'!Z112,5,FALSE)</f>
        <v>5</v>
      </c>
      <c r="H20" s="54">
        <f>VLOOKUP($C20, 'TEAM DETAIL SCORING'!$C$4:'TEAM DETAIL SCORING'!Z112,6,FALSE)</f>
        <v>6</v>
      </c>
      <c r="I20" s="54">
        <f>VLOOKUP($C20, 'TEAM DETAIL SCORING'!$C$4:'TEAM DETAIL SCORING'!Z112,7,FALSE)</f>
        <v>6</v>
      </c>
      <c r="J20" s="54">
        <f>VLOOKUP($C20, 'TEAM DETAIL SCORING'!$C$4:'TEAM DETAIL SCORING'!Z112,8,FALSE)</f>
        <v>5</v>
      </c>
      <c r="K20" s="54">
        <f>VLOOKUP($C20, 'TEAM DETAIL SCORING'!$C$4:'TEAM DETAIL SCORING'!Z112,9,FALSE)</f>
        <v>6</v>
      </c>
      <c r="L20" s="54">
        <f>VLOOKUP($C20, 'TEAM DETAIL SCORING'!$C$4:'TEAM DETAIL SCORING'!Z112,10,FALSE)</f>
        <v>4</v>
      </c>
      <c r="M20" s="54">
        <f>VLOOKUP($C20, 'TEAM DETAIL SCORING'!$C$4:'TEAM DETAIL SCORING'!Z112,11,FALSE)</f>
        <v>7</v>
      </c>
      <c r="N20" s="55">
        <f>VLOOKUP($C20, 'TEAM DETAIL SCORING'!$C$4:'TEAM DETAIL SCORING'!Z112,12,FALSE)</f>
        <v>50</v>
      </c>
      <c r="O20" s="54">
        <f>VLOOKUP($C20, 'TEAM DETAIL SCORING'!$C$4:'TEAM DETAIL SCORING'!Z112,13,FALSE)</f>
        <v>5</v>
      </c>
      <c r="P20" s="54">
        <f>VLOOKUP($C20, 'TEAM DETAIL SCORING'!$C$4:'TEAM DETAIL SCORING'!Z112,14,FALSE)</f>
        <v>5</v>
      </c>
      <c r="Q20" s="54">
        <f>VLOOKUP($C20, 'TEAM DETAIL SCORING'!$C$4:'TEAM DETAIL SCORING'!Z112,15,FALSE)</f>
        <v>3</v>
      </c>
      <c r="R20" s="54">
        <f>VLOOKUP($C20, 'TEAM DETAIL SCORING'!$C$4:'TEAM DETAIL SCORING'!Z112,16,FALSE)</f>
        <v>5</v>
      </c>
      <c r="S20" s="54">
        <f>VLOOKUP($C20, 'TEAM DETAIL SCORING'!$C$4:'TEAM DETAIL SCORING'!Z112,17,FALSE)</f>
        <v>6</v>
      </c>
      <c r="T20" s="54">
        <f>VLOOKUP($C20, 'TEAM DETAIL SCORING'!$C$4:'TEAM DETAIL SCORING'!Z112,18,FALSE)</f>
        <v>3</v>
      </c>
      <c r="U20" s="54">
        <f>VLOOKUP($C20, 'TEAM DETAIL SCORING'!$C$4:'TEAM DETAIL SCORING'!Z112,19,FALSE)</f>
        <v>6</v>
      </c>
      <c r="V20" s="54">
        <f>VLOOKUP($C20, 'TEAM DETAIL SCORING'!$C$4:'TEAM DETAIL SCORING'!Z112,20,FALSE)</f>
        <v>4</v>
      </c>
      <c r="W20" s="54">
        <f>VLOOKUP($C20, 'TEAM DETAIL SCORING'!$C$4:'TEAM DETAIL SCORING'!Z112,21,FALSE)</f>
        <v>5</v>
      </c>
      <c r="X20" s="55">
        <f>VLOOKUP($C20, 'TEAM DETAIL SCORING'!$C$4:'TEAM DETAIL SCORING'!Z112,22,FALSE)</f>
        <v>42</v>
      </c>
      <c r="Y20" s="55">
        <f t="shared" si="0"/>
        <v>92</v>
      </c>
      <c r="Z20" s="123">
        <v>12</v>
      </c>
      <c r="AA20" s="143">
        <f t="shared" si="2"/>
        <v>13</v>
      </c>
      <c r="AB20" s="27"/>
    </row>
    <row r="21" spans="1:28" ht="18">
      <c r="A21" s="95">
        <v>16</v>
      </c>
      <c r="B21" s="53" t="s">
        <v>71</v>
      </c>
      <c r="C21" s="92" t="s">
        <v>56</v>
      </c>
      <c r="D21" s="122">
        <f>VLOOKUP(C21,'ALL-CONFERENCE STANDINGS'!$G$3:'ALL-CONFERENCE STANDINGS'!$I$100,3,FALSE)</f>
        <v>16.5</v>
      </c>
      <c r="E21" s="54">
        <f>VLOOKUP($C21, 'TEAM DETAIL SCORING'!$C$4:'TEAM DETAIL SCORING'!Z112,3,FALSE)</f>
        <v>5</v>
      </c>
      <c r="F21" s="54">
        <f>VLOOKUP($C21, 'TEAM DETAIL SCORING'!$C$4:'TEAM DETAIL SCORING'!Z112,4,FALSE)</f>
        <v>5</v>
      </c>
      <c r="G21" s="54">
        <f>VLOOKUP($C21, 'TEAM DETAIL SCORING'!$C$4:'TEAM DETAIL SCORING'!Z112,5,FALSE)</f>
        <v>3</v>
      </c>
      <c r="H21" s="54">
        <f>VLOOKUP($C21, 'TEAM DETAIL SCORING'!$C$4:'TEAM DETAIL SCORING'!Z112,6,FALSE)</f>
        <v>7</v>
      </c>
      <c r="I21" s="54">
        <f>VLOOKUP($C21, 'TEAM DETAIL SCORING'!$C$4:'TEAM DETAIL SCORING'!Z112,7,FALSE)</f>
        <v>6</v>
      </c>
      <c r="J21" s="54">
        <f>VLOOKUP($C21, 'TEAM DETAIL SCORING'!$C$4:'TEAM DETAIL SCORING'!Z112,8,FALSE)</f>
        <v>4</v>
      </c>
      <c r="K21" s="54">
        <f>VLOOKUP($C21, 'TEAM DETAIL SCORING'!$C$4:'TEAM DETAIL SCORING'!Z112,9,FALSE)</f>
        <v>7</v>
      </c>
      <c r="L21" s="54">
        <f>VLOOKUP($C21, 'TEAM DETAIL SCORING'!$C$4:'TEAM DETAIL SCORING'!Z112,10,FALSE)</f>
        <v>4</v>
      </c>
      <c r="M21" s="54">
        <f>VLOOKUP($C21, 'TEAM DETAIL SCORING'!$C$4:'TEAM DETAIL SCORING'!Z112,11,FALSE)</f>
        <v>5</v>
      </c>
      <c r="N21" s="55">
        <f>VLOOKUP($C21, 'TEAM DETAIL SCORING'!$C$4:'TEAM DETAIL SCORING'!Z112,12,FALSE)</f>
        <v>46</v>
      </c>
      <c r="O21" s="54">
        <f>VLOOKUP($C21, 'TEAM DETAIL SCORING'!$C$4:'TEAM DETAIL SCORING'!Z112,13,FALSE)</f>
        <v>6</v>
      </c>
      <c r="P21" s="54">
        <f>VLOOKUP($C21, 'TEAM DETAIL SCORING'!$C$4:'TEAM DETAIL SCORING'!Z112,14,FALSE)</f>
        <v>6</v>
      </c>
      <c r="Q21" s="54">
        <f>VLOOKUP($C21, 'TEAM DETAIL SCORING'!$C$4:'TEAM DETAIL SCORING'!Z112,15,FALSE)</f>
        <v>4</v>
      </c>
      <c r="R21" s="54">
        <f>VLOOKUP($C21, 'TEAM DETAIL SCORING'!$C$4:'TEAM DETAIL SCORING'!Z112,16,FALSE)</f>
        <v>6</v>
      </c>
      <c r="S21" s="54">
        <f>VLOOKUP($C21, 'TEAM DETAIL SCORING'!$C$4:'TEAM DETAIL SCORING'!Z112,17,FALSE)</f>
        <v>6</v>
      </c>
      <c r="T21" s="54">
        <f>VLOOKUP($C21, 'TEAM DETAIL SCORING'!$C$4:'TEAM DETAIL SCORING'!Z112,18,FALSE)</f>
        <v>4</v>
      </c>
      <c r="U21" s="54">
        <f>VLOOKUP($C21, 'TEAM DETAIL SCORING'!$C$4:'TEAM DETAIL SCORING'!Z112,19,FALSE)</f>
        <v>5</v>
      </c>
      <c r="V21" s="54">
        <f>VLOOKUP($C21, 'TEAM DETAIL SCORING'!$C$4:'TEAM DETAIL SCORING'!Z112,20,FALSE)</f>
        <v>4</v>
      </c>
      <c r="W21" s="54">
        <f>VLOOKUP($C21, 'TEAM DETAIL SCORING'!$C$4:'TEAM DETAIL SCORING'!Z112,21,FALSE)</f>
        <v>6</v>
      </c>
      <c r="X21" s="55">
        <f>VLOOKUP($C21, 'TEAM DETAIL SCORING'!$C$4:'TEAM DETAIL SCORING'!Z112,22,FALSE)</f>
        <v>47</v>
      </c>
      <c r="Y21" s="55">
        <f t="shared" si="0"/>
        <v>93</v>
      </c>
      <c r="Z21" s="123">
        <f t="shared" si="1"/>
        <v>10</v>
      </c>
      <c r="AA21" s="143">
        <f t="shared" si="2"/>
        <v>16</v>
      </c>
      <c r="AB21" s="27"/>
    </row>
    <row r="22" spans="1:28" ht="18">
      <c r="A22" s="95">
        <v>17</v>
      </c>
      <c r="B22" s="53" t="s">
        <v>71</v>
      </c>
      <c r="C22" s="92" t="s">
        <v>91</v>
      </c>
      <c r="D22" s="122">
        <f>VLOOKUP(C22,'ALL-CONFERENCE STANDINGS'!$G$3:'ALL-CONFERENCE STANDINGS'!$I$100,3,FALSE)</f>
        <v>15</v>
      </c>
      <c r="E22" s="54">
        <f>VLOOKUP($C22, 'TEAM DETAIL SCORING'!$C$4:'TEAM DETAIL SCORING'!Z112,3,FALSE)</f>
        <v>4</v>
      </c>
      <c r="F22" s="54">
        <f>VLOOKUP($C22, 'TEAM DETAIL SCORING'!$C$4:'TEAM DETAIL SCORING'!Z112,4,FALSE)</f>
        <v>3</v>
      </c>
      <c r="G22" s="54">
        <f>VLOOKUP($C22, 'TEAM DETAIL SCORING'!$C$4:'TEAM DETAIL SCORING'!Z112,5,FALSE)</f>
        <v>4</v>
      </c>
      <c r="H22" s="54">
        <f>VLOOKUP($C22, 'TEAM DETAIL SCORING'!$C$4:'TEAM DETAIL SCORING'!Z112,6,FALSE)</f>
        <v>4</v>
      </c>
      <c r="I22" s="54">
        <f>VLOOKUP($C22, 'TEAM DETAIL SCORING'!$C$4:'TEAM DETAIL SCORING'!Z112,7,FALSE)</f>
        <v>5</v>
      </c>
      <c r="J22" s="54">
        <f>VLOOKUP($C22, 'TEAM DETAIL SCORING'!$C$4:'TEAM DETAIL SCORING'!Z112,8,FALSE)</f>
        <v>5</v>
      </c>
      <c r="K22" s="54">
        <f>VLOOKUP($C22, 'TEAM DETAIL SCORING'!$C$4:'TEAM DETAIL SCORING'!Z112,9,FALSE)</f>
        <v>5</v>
      </c>
      <c r="L22" s="54">
        <f>VLOOKUP($C22, 'TEAM DETAIL SCORING'!$C$4:'TEAM DETAIL SCORING'!Z112,10,FALSE)</f>
        <v>4</v>
      </c>
      <c r="M22" s="54">
        <f>VLOOKUP($C22, 'TEAM DETAIL SCORING'!$C$4:'TEAM DETAIL SCORING'!Z112,11,FALSE)</f>
        <v>7</v>
      </c>
      <c r="N22" s="55">
        <f>VLOOKUP($C22, 'TEAM DETAIL SCORING'!$C$4:'TEAM DETAIL SCORING'!Z112,12,FALSE)</f>
        <v>41</v>
      </c>
      <c r="O22" s="54">
        <f>VLOOKUP($C22, 'TEAM DETAIL SCORING'!$C$4:'TEAM DETAIL SCORING'!Z112,13,FALSE)</f>
        <v>6</v>
      </c>
      <c r="P22" s="54">
        <f>VLOOKUP($C22, 'TEAM DETAIL SCORING'!$C$4:'TEAM DETAIL SCORING'!Z112,14,FALSE)</f>
        <v>8</v>
      </c>
      <c r="Q22" s="54">
        <f>VLOOKUP($C22, 'TEAM DETAIL SCORING'!$C$4:'TEAM DETAIL SCORING'!Z112,15,FALSE)</f>
        <v>7</v>
      </c>
      <c r="R22" s="54">
        <f>VLOOKUP($C22, 'TEAM DETAIL SCORING'!$C$4:'TEAM DETAIL SCORING'!Z112,16,FALSE)</f>
        <v>7</v>
      </c>
      <c r="S22" s="54">
        <f>VLOOKUP($C22, 'TEAM DETAIL SCORING'!$C$4:'TEAM DETAIL SCORING'!Z112,17,FALSE)</f>
        <v>7</v>
      </c>
      <c r="T22" s="54">
        <f>VLOOKUP($C22, 'TEAM DETAIL SCORING'!$C$4:'TEAM DETAIL SCORING'!Z112,18,FALSE)</f>
        <v>3</v>
      </c>
      <c r="U22" s="54">
        <f>VLOOKUP($C22, 'TEAM DETAIL SCORING'!$C$4:'TEAM DETAIL SCORING'!Z112,19,FALSE)</f>
        <v>7</v>
      </c>
      <c r="V22" s="54">
        <f>VLOOKUP($C22, 'TEAM DETAIL SCORING'!$C$4:'TEAM DETAIL SCORING'!Z112,20,FALSE)</f>
        <v>3</v>
      </c>
      <c r="W22" s="54">
        <f>VLOOKUP($C22, 'TEAM DETAIL SCORING'!$C$4:'TEAM DETAIL SCORING'!Z112,21,FALSE)</f>
        <v>5</v>
      </c>
      <c r="X22" s="55">
        <f>VLOOKUP($C22, 'TEAM DETAIL SCORING'!$C$4:'TEAM DETAIL SCORING'!Z112,22,FALSE)</f>
        <v>53</v>
      </c>
      <c r="Y22" s="55">
        <f t="shared" si="0"/>
        <v>94</v>
      </c>
      <c r="Z22" s="123">
        <v>8.5</v>
      </c>
      <c r="AA22" s="143">
        <f t="shared" si="2"/>
        <v>17</v>
      </c>
      <c r="AB22" s="27"/>
    </row>
    <row r="23" spans="1:28" ht="18">
      <c r="A23" s="95">
        <v>18</v>
      </c>
      <c r="B23" s="53" t="s">
        <v>71</v>
      </c>
      <c r="C23" s="92" t="s">
        <v>47</v>
      </c>
      <c r="D23" s="122">
        <f>VLOOKUP(C23,'ALL-CONFERENCE STANDINGS'!$G$3:'ALL-CONFERENCE STANDINGS'!$I$100,3,FALSE)</f>
        <v>23.5</v>
      </c>
      <c r="E23" s="54">
        <f>VLOOKUP($C23, 'TEAM DETAIL SCORING'!$C$4:'TEAM DETAIL SCORING'!Z112,3,FALSE)</f>
        <v>5</v>
      </c>
      <c r="F23" s="54">
        <f>VLOOKUP($C23, 'TEAM DETAIL SCORING'!$C$4:'TEAM DETAIL SCORING'!Z112,4,FALSE)</f>
        <v>6</v>
      </c>
      <c r="G23" s="54">
        <f>VLOOKUP($C23, 'TEAM DETAIL SCORING'!$C$4:'TEAM DETAIL SCORING'!Z112,5,FALSE)</f>
        <v>5</v>
      </c>
      <c r="H23" s="54">
        <f>VLOOKUP($C23, 'TEAM DETAIL SCORING'!$C$4:'TEAM DETAIL SCORING'!Z112,6,FALSE)</f>
        <v>6</v>
      </c>
      <c r="I23" s="54">
        <f>VLOOKUP($C23, 'TEAM DETAIL SCORING'!$C$4:'TEAM DETAIL SCORING'!Z112,7,FALSE)</f>
        <v>6</v>
      </c>
      <c r="J23" s="54">
        <f>VLOOKUP($C23, 'TEAM DETAIL SCORING'!$C$4:'TEAM DETAIL SCORING'!Z112,8,FALSE)</f>
        <v>5</v>
      </c>
      <c r="K23" s="54">
        <f>VLOOKUP($C23, 'TEAM DETAIL SCORING'!$C$4:'TEAM DETAIL SCORING'!Z112,9,FALSE)</f>
        <v>6</v>
      </c>
      <c r="L23" s="54">
        <f>VLOOKUP($C23, 'TEAM DETAIL SCORING'!$C$4:'TEAM DETAIL SCORING'!Z112,10,FALSE)</f>
        <v>4</v>
      </c>
      <c r="M23" s="54">
        <f>VLOOKUP($C23, 'TEAM DETAIL SCORING'!$C$4:'TEAM DETAIL SCORING'!Z112,11,FALSE)</f>
        <v>5</v>
      </c>
      <c r="N23" s="55">
        <f>VLOOKUP($C23, 'TEAM DETAIL SCORING'!$C$4:'TEAM DETAIL SCORING'!Z112,12,FALSE)</f>
        <v>48</v>
      </c>
      <c r="O23" s="54">
        <f>VLOOKUP($C23, 'TEAM DETAIL SCORING'!$C$4:'TEAM DETAIL SCORING'!Z112,13,FALSE)</f>
        <v>4</v>
      </c>
      <c r="P23" s="54">
        <f>VLOOKUP($C23, 'TEAM DETAIL SCORING'!$C$4:'TEAM DETAIL SCORING'!Z112,14,FALSE)</f>
        <v>6</v>
      </c>
      <c r="Q23" s="54">
        <f>VLOOKUP($C23, 'TEAM DETAIL SCORING'!$C$4:'TEAM DETAIL SCORING'!Z112,15,FALSE)</f>
        <v>5</v>
      </c>
      <c r="R23" s="54">
        <f>VLOOKUP($C23, 'TEAM DETAIL SCORING'!$C$4:'TEAM DETAIL SCORING'!Z112,16,FALSE)</f>
        <v>5</v>
      </c>
      <c r="S23" s="54">
        <f>VLOOKUP($C23, 'TEAM DETAIL SCORING'!$C$4:'TEAM DETAIL SCORING'!Z112,17,FALSE)</f>
        <v>6</v>
      </c>
      <c r="T23" s="54">
        <f>VLOOKUP($C23, 'TEAM DETAIL SCORING'!$C$4:'TEAM DETAIL SCORING'!Z112,18,FALSE)</f>
        <v>4</v>
      </c>
      <c r="U23" s="54">
        <f>VLOOKUP($C23, 'TEAM DETAIL SCORING'!$C$4:'TEAM DETAIL SCORING'!Z112,19,FALSE)</f>
        <v>6</v>
      </c>
      <c r="V23" s="54">
        <f>VLOOKUP($C23, 'TEAM DETAIL SCORING'!$C$4:'TEAM DETAIL SCORING'!Z112,20,FALSE)</f>
        <v>4</v>
      </c>
      <c r="W23" s="54">
        <f>VLOOKUP($C23, 'TEAM DETAIL SCORING'!$C$4:'TEAM DETAIL SCORING'!Z112,21,FALSE)</f>
        <v>6</v>
      </c>
      <c r="X23" s="55">
        <f>VLOOKUP($C23, 'TEAM DETAIL SCORING'!$C$4:'TEAM DETAIL SCORING'!Z112,22,FALSE)</f>
        <v>46</v>
      </c>
      <c r="Y23" s="55">
        <f t="shared" si="0"/>
        <v>94</v>
      </c>
      <c r="Z23" s="123">
        <v>8.5</v>
      </c>
      <c r="AA23" s="143">
        <f t="shared" si="2"/>
        <v>17</v>
      </c>
      <c r="AB23" s="27"/>
    </row>
    <row r="24" spans="1:28" ht="18">
      <c r="A24" s="95">
        <v>19</v>
      </c>
      <c r="B24" s="53" t="s">
        <v>71</v>
      </c>
      <c r="C24" s="92" t="s">
        <v>60</v>
      </c>
      <c r="D24" s="122">
        <f>VLOOKUP(C24,'ALL-CONFERENCE STANDINGS'!$G$3:'ALL-CONFERENCE STANDINGS'!$I$100,3,FALSE)</f>
        <v>8</v>
      </c>
      <c r="E24" s="54">
        <f>VLOOKUP($C24, 'TEAM DETAIL SCORING'!$C$4:'TEAM DETAIL SCORING'!Z112,3,FALSE)</f>
        <v>6</v>
      </c>
      <c r="F24" s="54">
        <f>VLOOKUP($C24, 'TEAM DETAIL SCORING'!$C$4:'TEAM DETAIL SCORING'!Z112,4,FALSE)</f>
        <v>4</v>
      </c>
      <c r="G24" s="54">
        <f>VLOOKUP($C24, 'TEAM DETAIL SCORING'!$C$4:'TEAM DETAIL SCORING'!Z112,5,FALSE)</f>
        <v>5</v>
      </c>
      <c r="H24" s="54">
        <f>VLOOKUP($C24, 'TEAM DETAIL SCORING'!$C$4:'TEAM DETAIL SCORING'!Z112,6,FALSE)</f>
        <v>6</v>
      </c>
      <c r="I24" s="54">
        <f>VLOOKUP($C24, 'TEAM DETAIL SCORING'!$C$4:'TEAM DETAIL SCORING'!Z112,7,FALSE)</f>
        <v>4</v>
      </c>
      <c r="J24" s="54">
        <f>VLOOKUP($C24, 'TEAM DETAIL SCORING'!$C$4:'TEAM DETAIL SCORING'!Z112,8,FALSE)</f>
        <v>8</v>
      </c>
      <c r="K24" s="54">
        <f>VLOOKUP($C24, 'TEAM DETAIL SCORING'!$C$4:'TEAM DETAIL SCORING'!Z112,9,FALSE)</f>
        <v>5</v>
      </c>
      <c r="L24" s="54">
        <f>VLOOKUP($C24, 'TEAM DETAIL SCORING'!$C$4:'TEAM DETAIL SCORING'!Z112,10,FALSE)</f>
        <v>4</v>
      </c>
      <c r="M24" s="54">
        <f>VLOOKUP($C24, 'TEAM DETAIL SCORING'!$C$4:'TEAM DETAIL SCORING'!Z112,11,FALSE)</f>
        <v>6</v>
      </c>
      <c r="N24" s="55">
        <f>VLOOKUP($C24, 'TEAM DETAIL SCORING'!$C$4:'TEAM DETAIL SCORING'!Z112,12,FALSE)</f>
        <v>48</v>
      </c>
      <c r="O24" s="54">
        <f>VLOOKUP($C24, 'TEAM DETAIL SCORING'!$C$4:'TEAM DETAIL SCORING'!Z112,13,FALSE)</f>
        <v>6</v>
      </c>
      <c r="P24" s="54">
        <f>VLOOKUP($C24, 'TEAM DETAIL SCORING'!$C$4:'TEAM DETAIL SCORING'!Z112,14,FALSE)</f>
        <v>5</v>
      </c>
      <c r="Q24" s="54">
        <f>VLOOKUP($C24, 'TEAM DETAIL SCORING'!$C$4:'TEAM DETAIL SCORING'!Z112,15,FALSE)</f>
        <v>5</v>
      </c>
      <c r="R24" s="54">
        <f>VLOOKUP($C24, 'TEAM DETAIL SCORING'!$C$4:'TEAM DETAIL SCORING'!Z112,16,FALSE)</f>
        <v>5</v>
      </c>
      <c r="S24" s="54">
        <f>VLOOKUP($C24, 'TEAM DETAIL SCORING'!$C$4:'TEAM DETAIL SCORING'!Z112,17,FALSE)</f>
        <v>6</v>
      </c>
      <c r="T24" s="54">
        <f>VLOOKUP($C24, 'TEAM DETAIL SCORING'!$C$4:'TEAM DETAIL SCORING'!Z112,18,FALSE)</f>
        <v>4</v>
      </c>
      <c r="U24" s="54">
        <f>VLOOKUP($C24, 'TEAM DETAIL SCORING'!$C$4:'TEAM DETAIL SCORING'!Z112,19,FALSE)</f>
        <v>6</v>
      </c>
      <c r="V24" s="54">
        <f>VLOOKUP($C24, 'TEAM DETAIL SCORING'!$C$4:'TEAM DETAIL SCORING'!Z112,20,FALSE)</f>
        <v>4</v>
      </c>
      <c r="W24" s="54">
        <f>VLOOKUP($C24, 'TEAM DETAIL SCORING'!$C$4:'TEAM DETAIL SCORING'!Z112,21,FALSE)</f>
        <v>6</v>
      </c>
      <c r="X24" s="55">
        <f>VLOOKUP($C24, 'TEAM DETAIL SCORING'!$C$4:'TEAM DETAIL SCORING'!Z112,22,FALSE)</f>
        <v>47</v>
      </c>
      <c r="Y24" s="55">
        <f t="shared" si="0"/>
        <v>95</v>
      </c>
      <c r="Z24" s="123">
        <f t="shared" si="1"/>
        <v>7</v>
      </c>
      <c r="AA24" s="143">
        <f t="shared" si="2"/>
        <v>19</v>
      </c>
      <c r="AB24" s="27"/>
    </row>
    <row r="25" spans="1:28" ht="18">
      <c r="A25" s="95">
        <v>20</v>
      </c>
      <c r="B25" s="53" t="s">
        <v>71</v>
      </c>
      <c r="C25" s="92" t="s">
        <v>69</v>
      </c>
      <c r="D25" s="122">
        <f>VLOOKUP(C25,'ALL-CONFERENCE STANDINGS'!$G$3:'ALL-CONFERENCE STANDINGS'!$I$100,3,FALSE)</f>
        <v>9</v>
      </c>
      <c r="E25" s="54">
        <f>VLOOKUP($C25, 'TEAM DETAIL SCORING'!$C$4:'TEAM DETAIL SCORING'!Z112,3,FALSE)</f>
        <v>6</v>
      </c>
      <c r="F25" s="54">
        <f>VLOOKUP($C25, 'TEAM DETAIL SCORING'!$C$4:'TEAM DETAIL SCORING'!Z112,4,FALSE)</f>
        <v>5</v>
      </c>
      <c r="G25" s="54">
        <f>VLOOKUP($C25, 'TEAM DETAIL SCORING'!$C$4:'TEAM DETAIL SCORING'!Z112,5,FALSE)</f>
        <v>4</v>
      </c>
      <c r="H25" s="54">
        <f>VLOOKUP($C25, 'TEAM DETAIL SCORING'!$C$4:'TEAM DETAIL SCORING'!Z112,6,FALSE)</f>
        <v>6</v>
      </c>
      <c r="I25" s="54">
        <f>VLOOKUP($C25, 'TEAM DETAIL SCORING'!$C$4:'TEAM DETAIL SCORING'!Z112,7,FALSE)</f>
        <v>5</v>
      </c>
      <c r="J25" s="54">
        <f>VLOOKUP($C25, 'TEAM DETAIL SCORING'!$C$4:'TEAM DETAIL SCORING'!Z112,8,FALSE)</f>
        <v>5</v>
      </c>
      <c r="K25" s="54">
        <f>VLOOKUP($C25, 'TEAM DETAIL SCORING'!$C$4:'TEAM DETAIL SCORING'!Z112,9,FALSE)</f>
        <v>6</v>
      </c>
      <c r="L25" s="54">
        <f>VLOOKUP($C25, 'TEAM DETAIL SCORING'!$C$4:'TEAM DETAIL SCORING'!Z112,10,FALSE)</f>
        <v>3</v>
      </c>
      <c r="M25" s="54">
        <f>VLOOKUP($C25, 'TEAM DETAIL SCORING'!$C$4:'TEAM DETAIL SCORING'!Z112,11,FALSE)</f>
        <v>4</v>
      </c>
      <c r="N25" s="55">
        <f>VLOOKUP($C25, 'TEAM DETAIL SCORING'!$C$4:'TEAM DETAIL SCORING'!Z112,12,FALSE)</f>
        <v>44</v>
      </c>
      <c r="O25" s="54">
        <f>VLOOKUP($C25, 'TEAM DETAIL SCORING'!$C$4:'TEAM DETAIL SCORING'!Z112,13,FALSE)</f>
        <v>5</v>
      </c>
      <c r="P25" s="54">
        <f>VLOOKUP($C25, 'TEAM DETAIL SCORING'!$C$4:'TEAM DETAIL SCORING'!Z112,14,FALSE)</f>
        <v>5</v>
      </c>
      <c r="Q25" s="54">
        <f>VLOOKUP($C25, 'TEAM DETAIL SCORING'!$C$4:'TEAM DETAIL SCORING'!Z112,15,FALSE)</f>
        <v>7</v>
      </c>
      <c r="R25" s="54">
        <f>VLOOKUP($C25, 'TEAM DETAIL SCORING'!$C$4:'TEAM DETAIL SCORING'!Z112,16,FALSE)</f>
        <v>7</v>
      </c>
      <c r="S25" s="54">
        <f>VLOOKUP($C25, 'TEAM DETAIL SCORING'!$C$4:'TEAM DETAIL SCORING'!Z112,17,FALSE)</f>
        <v>7</v>
      </c>
      <c r="T25" s="54">
        <f>VLOOKUP($C25, 'TEAM DETAIL SCORING'!$C$4:'TEAM DETAIL SCORING'!Z112,18,FALSE)</f>
        <v>5</v>
      </c>
      <c r="U25" s="54">
        <f>VLOOKUP($C25, 'TEAM DETAIL SCORING'!$C$4:'TEAM DETAIL SCORING'!Z112,19,FALSE)</f>
        <v>5</v>
      </c>
      <c r="V25" s="54">
        <f>VLOOKUP($C25, 'TEAM DETAIL SCORING'!$C$4:'TEAM DETAIL SCORING'!Z112,20,FALSE)</f>
        <v>6</v>
      </c>
      <c r="W25" s="54">
        <f>VLOOKUP($C25, 'TEAM DETAIL SCORING'!$C$4:'TEAM DETAIL SCORING'!Z112,21,FALSE)</f>
        <v>5</v>
      </c>
      <c r="X25" s="55">
        <f>VLOOKUP($C25, 'TEAM DETAIL SCORING'!$C$4:'TEAM DETAIL SCORING'!Z112,22,FALSE)</f>
        <v>52</v>
      </c>
      <c r="Y25" s="55">
        <f t="shared" si="0"/>
        <v>96</v>
      </c>
      <c r="Z25" s="123">
        <v>5.5</v>
      </c>
      <c r="AA25" s="143">
        <f t="shared" si="2"/>
        <v>20</v>
      </c>
      <c r="AB25" s="27"/>
    </row>
    <row r="26" spans="1:28" ht="18">
      <c r="A26" s="95">
        <v>21</v>
      </c>
      <c r="B26" s="53" t="s">
        <v>27</v>
      </c>
      <c r="C26" s="92" t="s">
        <v>49</v>
      </c>
      <c r="D26" s="122">
        <f>VLOOKUP(C26,'ALL-CONFERENCE STANDINGS'!$G$3:'ALL-CONFERENCE STANDINGS'!$I$100,3,FALSE)</f>
        <v>2.5</v>
      </c>
      <c r="E26" s="54">
        <f>VLOOKUP($C26, 'TEAM DETAIL SCORING'!$C$4:'TEAM DETAIL SCORING'!Z119,3,FALSE)</f>
        <v>5</v>
      </c>
      <c r="F26" s="54">
        <f>VLOOKUP($C26, 'TEAM DETAIL SCORING'!$C$4:'TEAM DETAIL SCORING'!Z119,4,FALSE)</f>
        <v>5</v>
      </c>
      <c r="G26" s="54">
        <f>VLOOKUP($C26, 'TEAM DETAIL SCORING'!$C$4:'TEAM DETAIL SCORING'!Z119,5,FALSE)</f>
        <v>5</v>
      </c>
      <c r="H26" s="54">
        <f>VLOOKUP($C26, 'TEAM DETAIL SCORING'!$C$4:'TEAM DETAIL SCORING'!Z119,6,FALSE)</f>
        <v>6</v>
      </c>
      <c r="I26" s="54">
        <f>VLOOKUP($C26, 'TEAM DETAIL SCORING'!$C$4:'TEAM DETAIL SCORING'!Z119,7,FALSE)</f>
        <v>6</v>
      </c>
      <c r="J26" s="54">
        <f>VLOOKUP($C26, 'TEAM DETAIL SCORING'!$C$4:'TEAM DETAIL SCORING'!Z119,8,FALSE)</f>
        <v>7</v>
      </c>
      <c r="K26" s="54">
        <f>VLOOKUP($C26, 'TEAM DETAIL SCORING'!$C$4:'TEAM DETAIL SCORING'!Z119,9,FALSE)</f>
        <v>6</v>
      </c>
      <c r="L26" s="54">
        <f>VLOOKUP($C26, 'TEAM DETAIL SCORING'!$C$4:'TEAM DETAIL SCORING'!Z119,10,FALSE)</f>
        <v>3</v>
      </c>
      <c r="M26" s="54">
        <f>VLOOKUP($C26, 'TEAM DETAIL SCORING'!$C$4:'TEAM DETAIL SCORING'!Z119,11,FALSE)</f>
        <v>6</v>
      </c>
      <c r="N26" s="55">
        <f>VLOOKUP($C26, 'TEAM DETAIL SCORING'!$C$4:'TEAM DETAIL SCORING'!Z119,12,FALSE)</f>
        <v>49</v>
      </c>
      <c r="O26" s="54">
        <f>VLOOKUP($C26, 'TEAM DETAIL SCORING'!$C$4:'TEAM DETAIL SCORING'!Z119,13,FALSE)</f>
        <v>4</v>
      </c>
      <c r="P26" s="54">
        <f>VLOOKUP($C26, 'TEAM DETAIL SCORING'!$C$4:'TEAM DETAIL SCORING'!Z119,14,FALSE)</f>
        <v>6</v>
      </c>
      <c r="Q26" s="54">
        <f>VLOOKUP($C26, 'TEAM DETAIL SCORING'!$C$4:'TEAM DETAIL SCORING'!Z119,15,FALSE)</f>
        <v>5</v>
      </c>
      <c r="R26" s="54">
        <f>VLOOKUP($C26, 'TEAM DETAIL SCORING'!$C$4:'TEAM DETAIL SCORING'!Z119,16,FALSE)</f>
        <v>5</v>
      </c>
      <c r="S26" s="54">
        <f>VLOOKUP($C26, 'TEAM DETAIL SCORING'!$C$4:'TEAM DETAIL SCORING'!Z119,17,FALSE)</f>
        <v>6</v>
      </c>
      <c r="T26" s="54">
        <f>VLOOKUP($C26, 'TEAM DETAIL SCORING'!$C$4:'TEAM DETAIL SCORING'!Z119,18,FALSE)</f>
        <v>6</v>
      </c>
      <c r="U26" s="54">
        <f>VLOOKUP($C26, 'TEAM DETAIL SCORING'!$C$4:'TEAM DETAIL SCORING'!Z119,19,FALSE)</f>
        <v>6</v>
      </c>
      <c r="V26" s="54">
        <f>VLOOKUP($C26, 'TEAM DETAIL SCORING'!$C$4:'TEAM DETAIL SCORING'!Z119,20,FALSE)</f>
        <v>4</v>
      </c>
      <c r="W26" s="54">
        <f>VLOOKUP($C26, 'TEAM DETAIL SCORING'!$C$4:'TEAM DETAIL SCORING'!Z119,21,FALSE)</f>
        <v>5</v>
      </c>
      <c r="X26" s="55">
        <f>VLOOKUP($C26, 'TEAM DETAIL SCORING'!$C$4:'TEAM DETAIL SCORING'!Z112,22,FALSE)</f>
        <v>47</v>
      </c>
      <c r="Y26" s="55">
        <f t="shared" si="0"/>
        <v>96</v>
      </c>
      <c r="Z26" s="123">
        <v>5.5</v>
      </c>
      <c r="AA26" s="143">
        <f t="shared" si="2"/>
        <v>20</v>
      </c>
      <c r="AB26" s="27"/>
    </row>
    <row r="27" spans="1:28" ht="18">
      <c r="A27" s="95">
        <v>22</v>
      </c>
      <c r="B27" s="53" t="s">
        <v>27</v>
      </c>
      <c r="C27" s="92" t="s">
        <v>77</v>
      </c>
      <c r="D27" s="122">
        <f>VLOOKUP(C27,'ALL-CONFERENCE STANDINGS'!$G$3:'ALL-CONFERENCE STANDINGS'!$I$100,3,FALSE)</f>
        <v>15.5</v>
      </c>
      <c r="E27" s="54">
        <f>VLOOKUP($C27, 'TEAM DETAIL SCORING'!$C$4:'TEAM DETAIL SCORING'!Z119,3,FALSE)</f>
        <v>5</v>
      </c>
      <c r="F27" s="54">
        <f>VLOOKUP($C27, 'TEAM DETAIL SCORING'!$C$4:'TEAM DETAIL SCORING'!Z119,4,FALSE)</f>
        <v>5</v>
      </c>
      <c r="G27" s="54">
        <f>VLOOKUP($C27, 'TEAM DETAIL SCORING'!$C$4:'TEAM DETAIL SCORING'!Z119,5,FALSE)</f>
        <v>4</v>
      </c>
      <c r="H27" s="54">
        <f>VLOOKUP($C27, 'TEAM DETAIL SCORING'!$C$4:'TEAM DETAIL SCORING'!Z119,6,FALSE)</f>
        <v>6</v>
      </c>
      <c r="I27" s="54">
        <f>VLOOKUP($C27, 'TEAM DETAIL SCORING'!$C$4:'TEAM DETAIL SCORING'!Z119,7,FALSE)</f>
        <v>6</v>
      </c>
      <c r="J27" s="54">
        <f>VLOOKUP($C27, 'TEAM DETAIL SCORING'!$C$4:'TEAM DETAIL SCORING'!Z119,8,FALSE)</f>
        <v>5</v>
      </c>
      <c r="K27" s="54">
        <f>VLOOKUP($C27, 'TEAM DETAIL SCORING'!$C$4:'TEAM DETAIL SCORING'!Z119,9,FALSE)</f>
        <v>6</v>
      </c>
      <c r="L27" s="54">
        <f>VLOOKUP($C27, 'TEAM DETAIL SCORING'!$C$4:'TEAM DETAIL SCORING'!Z119,10,FALSE)</f>
        <v>4</v>
      </c>
      <c r="M27" s="54">
        <f>VLOOKUP($C27, 'TEAM DETAIL SCORING'!$C$4:'TEAM DETAIL SCORING'!Z119,11,FALSE)</f>
        <v>8</v>
      </c>
      <c r="N27" s="55">
        <f>VLOOKUP($C27, 'TEAM DETAIL SCORING'!$C$4:'TEAM DETAIL SCORING'!Z119,12,FALSE)</f>
        <v>49</v>
      </c>
      <c r="O27" s="54">
        <f>VLOOKUP($C27, 'TEAM DETAIL SCORING'!$C$4:'TEAM DETAIL SCORING'!Z119,13,FALSE)</f>
        <v>5</v>
      </c>
      <c r="P27" s="54">
        <f>VLOOKUP($C27, 'TEAM DETAIL SCORING'!$C$4:'TEAM DETAIL SCORING'!Z119,14,FALSE)</f>
        <v>6</v>
      </c>
      <c r="Q27" s="54">
        <f>VLOOKUP($C27, 'TEAM DETAIL SCORING'!$C$4:'TEAM DETAIL SCORING'!Z119,15,FALSE)</f>
        <v>5</v>
      </c>
      <c r="R27" s="54">
        <f>VLOOKUP($C27, 'TEAM DETAIL SCORING'!$C$4:'TEAM DETAIL SCORING'!Z119,16,FALSE)</f>
        <v>6</v>
      </c>
      <c r="S27" s="54">
        <f>VLOOKUP($C27, 'TEAM DETAIL SCORING'!$C$4:'TEAM DETAIL SCORING'!Z119,17,FALSE)</f>
        <v>6</v>
      </c>
      <c r="T27" s="54">
        <f>VLOOKUP($C27, 'TEAM DETAIL SCORING'!$C$4:'TEAM DETAIL SCORING'!Z119,18,FALSE)</f>
        <v>4</v>
      </c>
      <c r="U27" s="54">
        <f>VLOOKUP($C27, 'TEAM DETAIL SCORING'!$C$4:'TEAM DETAIL SCORING'!Z119,19,FALSE)</f>
        <v>6</v>
      </c>
      <c r="V27" s="54">
        <f>VLOOKUP($C27, 'TEAM DETAIL SCORING'!$C$4:'TEAM DETAIL SCORING'!Z119,20,FALSE)</f>
        <v>5</v>
      </c>
      <c r="W27" s="54">
        <f>VLOOKUP($C27, 'TEAM DETAIL SCORING'!$C$4:'TEAM DETAIL SCORING'!Z119,21,FALSE)</f>
        <v>5</v>
      </c>
      <c r="X27" s="55">
        <f>VLOOKUP($C27, 'TEAM DETAIL SCORING'!$C$4:'TEAM DETAIL SCORING'!Z112,22,FALSE)</f>
        <v>48</v>
      </c>
      <c r="Y27" s="55">
        <f t="shared" si="0"/>
        <v>97</v>
      </c>
      <c r="Z27" s="123">
        <f t="shared" si="1"/>
        <v>4</v>
      </c>
      <c r="AA27" s="143">
        <f t="shared" si="2"/>
        <v>22</v>
      </c>
      <c r="AB27" s="27"/>
    </row>
    <row r="28" spans="1:28" ht="18">
      <c r="A28" s="95">
        <v>23</v>
      </c>
      <c r="B28" s="53" t="s">
        <v>27</v>
      </c>
      <c r="C28" s="92" t="s">
        <v>95</v>
      </c>
      <c r="D28" s="122">
        <f>VLOOKUP(C28,'ALL-CONFERENCE STANDINGS'!$G$3:'ALL-CONFERENCE STANDINGS'!$I$100,3,FALSE)</f>
        <v>4</v>
      </c>
      <c r="E28" s="54">
        <f>VLOOKUP($C28, 'TEAM DETAIL SCORING'!$C$4:'TEAM DETAIL SCORING'!Z112,3,FALSE)</f>
        <v>6</v>
      </c>
      <c r="F28" s="54">
        <f>VLOOKUP($C28, 'TEAM DETAIL SCORING'!$C$4:'TEAM DETAIL SCORING'!Z112,4,FALSE)</f>
        <v>5</v>
      </c>
      <c r="G28" s="54">
        <f>VLOOKUP($C28, 'TEAM DETAIL SCORING'!$C$4:'TEAM DETAIL SCORING'!Z112,5,FALSE)</f>
        <v>4</v>
      </c>
      <c r="H28" s="54">
        <f>VLOOKUP($C28, 'TEAM DETAIL SCORING'!$C$4:'TEAM DETAIL SCORING'!Z112,6,FALSE)</f>
        <v>6</v>
      </c>
      <c r="I28" s="54">
        <f>VLOOKUP($C28, 'TEAM DETAIL SCORING'!$C$4:'TEAM DETAIL SCORING'!Z112,7,FALSE)</f>
        <v>6</v>
      </c>
      <c r="J28" s="54">
        <f>VLOOKUP($C28, 'TEAM DETAIL SCORING'!$C$4:'TEAM DETAIL SCORING'!Z112,8,FALSE)</f>
        <v>5</v>
      </c>
      <c r="K28" s="54">
        <f>VLOOKUP($C28, 'TEAM DETAIL SCORING'!$C$4:'TEAM DETAIL SCORING'!Z112,9,FALSE)</f>
        <v>5</v>
      </c>
      <c r="L28" s="54">
        <f>VLOOKUP($C28, 'TEAM DETAIL SCORING'!$C$4:'TEAM DETAIL SCORING'!Z112,10,FALSE)</f>
        <v>5</v>
      </c>
      <c r="M28" s="54">
        <f>VLOOKUP($C28, 'TEAM DETAIL SCORING'!$C$4:'TEAM DETAIL SCORING'!Z112,11,FALSE)</f>
        <v>6</v>
      </c>
      <c r="N28" s="55">
        <f>VLOOKUP($C28, 'TEAM DETAIL SCORING'!$C$4:'TEAM DETAIL SCORING'!Z112,12,FALSE)</f>
        <v>48</v>
      </c>
      <c r="O28" s="54">
        <f>VLOOKUP($C28, 'TEAM DETAIL SCORING'!$C$4:'TEAM DETAIL SCORING'!Z112,13,FALSE)</f>
        <v>6</v>
      </c>
      <c r="P28" s="54">
        <f>VLOOKUP($C28, 'TEAM DETAIL SCORING'!$C$4:'TEAM DETAIL SCORING'!Z112,14,FALSE)</f>
        <v>6</v>
      </c>
      <c r="Q28" s="54">
        <f>VLOOKUP($C28, 'TEAM DETAIL SCORING'!$C$4:'TEAM DETAIL SCORING'!Z112,15,FALSE)</f>
        <v>5</v>
      </c>
      <c r="R28" s="54">
        <f>VLOOKUP($C28, 'TEAM DETAIL SCORING'!$C$4:'TEAM DETAIL SCORING'!Z112,16,FALSE)</f>
        <v>4</v>
      </c>
      <c r="S28" s="54">
        <f>VLOOKUP($C28, 'TEAM DETAIL SCORING'!$C$4:'TEAM DETAIL SCORING'!Z112,17,FALSE)</f>
        <v>4</v>
      </c>
      <c r="T28" s="54">
        <f>VLOOKUP($C28, 'TEAM DETAIL SCORING'!$C$4:'TEAM DETAIL SCORING'!Z112,18,FALSE)</f>
        <v>6</v>
      </c>
      <c r="U28" s="54">
        <f>VLOOKUP($C28, 'TEAM DETAIL SCORING'!$C$4:'TEAM DETAIL SCORING'!Z112,19,FALSE)</f>
        <v>9</v>
      </c>
      <c r="V28" s="54">
        <f>VLOOKUP($C28, 'TEAM DETAIL SCORING'!$C$4:'TEAM DETAIL SCORING'!Z112,20,FALSE)</f>
        <v>5</v>
      </c>
      <c r="W28" s="54">
        <f>VLOOKUP($C28, 'TEAM DETAIL SCORING'!$C$4:'TEAM DETAIL SCORING'!Z112,21,FALSE)</f>
        <v>6</v>
      </c>
      <c r="X28" s="55">
        <f>VLOOKUP($C28, 'TEAM DETAIL SCORING'!$C$4:'TEAM DETAIL SCORING'!Z112,22,FALSE)</f>
        <v>51</v>
      </c>
      <c r="Y28" s="55">
        <f t="shared" si="0"/>
        <v>99</v>
      </c>
      <c r="Z28" s="123">
        <v>1.5</v>
      </c>
      <c r="AA28" s="143">
        <f t="shared" si="2"/>
        <v>23</v>
      </c>
      <c r="AB28" s="27"/>
    </row>
    <row r="29" spans="1:28" ht="18">
      <c r="A29" s="95">
        <v>24</v>
      </c>
      <c r="B29" s="53" t="s">
        <v>27</v>
      </c>
      <c r="C29" s="92" t="s">
        <v>54</v>
      </c>
      <c r="D29" s="122">
        <f>VLOOKUP(C29,'ALL-CONFERENCE STANDINGS'!$G$3:'ALL-CONFERENCE STANDINGS'!$I$100,3,FALSE)</f>
        <v>7</v>
      </c>
      <c r="E29" s="54">
        <f>VLOOKUP($C29, 'TEAM DETAIL SCORING'!$C$4:'TEAM DETAIL SCORING'!Z112,3,FALSE)</f>
        <v>8</v>
      </c>
      <c r="F29" s="54">
        <f>VLOOKUP($C29, 'TEAM DETAIL SCORING'!$C$4:'TEAM DETAIL SCORING'!Z112,4,FALSE)</f>
        <v>5</v>
      </c>
      <c r="G29" s="54">
        <f>VLOOKUP($C29, 'TEAM DETAIL SCORING'!$C$4:'TEAM DETAIL SCORING'!Z112,5,FALSE)</f>
        <v>3</v>
      </c>
      <c r="H29" s="54">
        <f>VLOOKUP($C29, 'TEAM DETAIL SCORING'!$C$4:'TEAM DETAIL SCORING'!Z112,6,FALSE)</f>
        <v>7</v>
      </c>
      <c r="I29" s="54">
        <f>VLOOKUP($C29, 'TEAM DETAIL SCORING'!$C$4:'TEAM DETAIL SCORING'!Z112,7,FALSE)</f>
        <v>6</v>
      </c>
      <c r="J29" s="54">
        <f>VLOOKUP($C29, 'TEAM DETAIL SCORING'!$C$4:'TEAM DETAIL SCORING'!Z112,8,FALSE)</f>
        <v>5</v>
      </c>
      <c r="K29" s="54">
        <f>VLOOKUP($C29, 'TEAM DETAIL SCORING'!$C$4:'TEAM DETAIL SCORING'!Z112,9,FALSE)</f>
        <v>6</v>
      </c>
      <c r="L29" s="54">
        <f>VLOOKUP($C29, 'TEAM DETAIL SCORING'!$C$4:'TEAM DETAIL SCORING'!Z112,10,FALSE)</f>
        <v>4</v>
      </c>
      <c r="M29" s="54">
        <f>VLOOKUP($C29, 'TEAM DETAIL SCORING'!$C$4:'TEAM DETAIL SCORING'!Z112,11,FALSE)</f>
        <v>5</v>
      </c>
      <c r="N29" s="55">
        <f>VLOOKUP($C29, 'TEAM DETAIL SCORING'!$C$4:'TEAM DETAIL SCORING'!Z112,12,FALSE)</f>
        <v>49</v>
      </c>
      <c r="O29" s="54">
        <f>VLOOKUP($C29, 'TEAM DETAIL SCORING'!$C$4:'TEAM DETAIL SCORING'!Z112,13,FALSE)</f>
        <v>5</v>
      </c>
      <c r="P29" s="54">
        <f>VLOOKUP($C29, 'TEAM DETAIL SCORING'!$C$4:'TEAM DETAIL SCORING'!Z112,14,FALSE)</f>
        <v>7</v>
      </c>
      <c r="Q29" s="54">
        <f>VLOOKUP($C29, 'TEAM DETAIL SCORING'!$C$4:'TEAM DETAIL SCORING'!Z112,15,FALSE)</f>
        <v>5</v>
      </c>
      <c r="R29" s="54">
        <f>VLOOKUP($C29, 'TEAM DETAIL SCORING'!$C$4:'TEAM DETAIL SCORING'!Z112,16,FALSE)</f>
        <v>6</v>
      </c>
      <c r="S29" s="54">
        <f>VLOOKUP($C29, 'TEAM DETAIL SCORING'!$C$4:'TEAM DETAIL SCORING'!Z112,17,FALSE)</f>
        <v>5</v>
      </c>
      <c r="T29" s="54">
        <f>VLOOKUP($C29, 'TEAM DETAIL SCORING'!$C$4:'TEAM DETAIL SCORING'!Z112,18,FALSE)</f>
        <v>3</v>
      </c>
      <c r="U29" s="54">
        <f>VLOOKUP($C29, 'TEAM DETAIL SCORING'!$C$4:'TEAM DETAIL SCORING'!Z112,19,FALSE)</f>
        <v>7</v>
      </c>
      <c r="V29" s="54">
        <f>VLOOKUP($C29, 'TEAM DETAIL SCORING'!$C$4:'TEAM DETAIL SCORING'!Z112,20,FALSE)</f>
        <v>6</v>
      </c>
      <c r="W29" s="54">
        <f>VLOOKUP($C29, 'TEAM DETAIL SCORING'!$C$4:'TEAM DETAIL SCORING'!Z112,21,FALSE)</f>
        <v>6</v>
      </c>
      <c r="X29" s="55">
        <f>VLOOKUP($C29, 'TEAM DETAIL SCORING'!$C$4:'TEAM DETAIL SCORING'!Z112,22,FALSE)</f>
        <v>50</v>
      </c>
      <c r="Y29" s="55">
        <f t="shared" si="0"/>
        <v>99</v>
      </c>
      <c r="Z29" s="123">
        <v>1.5</v>
      </c>
      <c r="AA29" s="143">
        <f t="shared" si="2"/>
        <v>23</v>
      </c>
      <c r="AB29" s="27"/>
    </row>
    <row r="30" spans="1:28" ht="18">
      <c r="A30" s="95">
        <v>25</v>
      </c>
      <c r="B30" s="53" t="s">
        <v>27</v>
      </c>
      <c r="C30" s="92" t="s">
        <v>94</v>
      </c>
      <c r="D30" s="122">
        <f>VLOOKUP(C30,'ALL-CONFERENCE STANDINGS'!$G$3:'ALL-CONFERENCE STANDINGS'!$I$100,3,FALSE)</f>
        <v>2.5</v>
      </c>
      <c r="E30" s="54">
        <f>VLOOKUP($C30, 'TEAM DETAIL SCORING'!$C$4:'TEAM DETAIL SCORING'!Z112,3,FALSE)</f>
        <v>6</v>
      </c>
      <c r="F30" s="54">
        <f>VLOOKUP($C30, 'TEAM DETAIL SCORING'!$C$4:'TEAM DETAIL SCORING'!Z112,4,FALSE)</f>
        <v>6</v>
      </c>
      <c r="G30" s="54">
        <f>VLOOKUP($C30, 'TEAM DETAIL SCORING'!$C$4:'TEAM DETAIL SCORING'!Z112,5,FALSE)</f>
        <v>5</v>
      </c>
      <c r="H30" s="54">
        <f>VLOOKUP($C30, 'TEAM DETAIL SCORING'!$C$4:'TEAM DETAIL SCORING'!Z112,6,FALSE)</f>
        <v>7</v>
      </c>
      <c r="I30" s="54">
        <f>VLOOKUP($C30, 'TEAM DETAIL SCORING'!$C$4:'TEAM DETAIL SCORING'!Z112,7,FALSE)</f>
        <v>4</v>
      </c>
      <c r="J30" s="54">
        <f>VLOOKUP($C30, 'TEAM DETAIL SCORING'!$C$4:'TEAM DETAIL SCORING'!Z112,8,FALSE)</f>
        <v>6</v>
      </c>
      <c r="K30" s="54">
        <f>VLOOKUP($C30, 'TEAM DETAIL SCORING'!$C$4:'TEAM DETAIL SCORING'!Z112,9,FALSE)</f>
        <v>8</v>
      </c>
      <c r="L30" s="54">
        <f>VLOOKUP($C30, 'TEAM DETAIL SCORING'!$C$4:'TEAM DETAIL SCORING'!Z112,10,FALSE)</f>
        <v>4</v>
      </c>
      <c r="M30" s="54">
        <f>VLOOKUP($C30, 'TEAM DETAIL SCORING'!$C$4:'TEAM DETAIL SCORING'!Z112,11,FALSE)</f>
        <v>5</v>
      </c>
      <c r="N30" s="55">
        <f>VLOOKUP($C30, 'TEAM DETAIL SCORING'!$C$4:'TEAM DETAIL SCORING'!Z112,12,FALSE)</f>
        <v>51</v>
      </c>
      <c r="O30" s="54">
        <f>VLOOKUP($C30, 'TEAM DETAIL SCORING'!$C$4:'TEAM DETAIL SCORING'!Z112,13,FALSE)</f>
        <v>6</v>
      </c>
      <c r="P30" s="54">
        <f>VLOOKUP($C30, 'TEAM DETAIL SCORING'!$C$4:'TEAM DETAIL SCORING'!Z112,14,FALSE)</f>
        <v>6</v>
      </c>
      <c r="Q30" s="54">
        <f>VLOOKUP($C30, 'TEAM DETAIL SCORING'!$C$4:'TEAM DETAIL SCORING'!Z112,15,FALSE)</f>
        <v>5</v>
      </c>
      <c r="R30" s="54">
        <f>VLOOKUP($C30, 'TEAM DETAIL SCORING'!$C$4:'TEAM DETAIL SCORING'!Z112,16,FALSE)</f>
        <v>6</v>
      </c>
      <c r="S30" s="54">
        <f>VLOOKUP($C30, 'TEAM DETAIL SCORING'!$C$4:'TEAM DETAIL SCORING'!Z112,17,FALSE)</f>
        <v>4</v>
      </c>
      <c r="T30" s="54">
        <f>VLOOKUP($C30, 'TEAM DETAIL SCORING'!$C$4:'TEAM DETAIL SCORING'!Z112,18,FALSE)</f>
        <v>6</v>
      </c>
      <c r="U30" s="54">
        <f>VLOOKUP($C30, 'TEAM DETAIL SCORING'!$C$4:'TEAM DETAIL SCORING'!Z112,19,FALSE)</f>
        <v>6</v>
      </c>
      <c r="V30" s="54">
        <f>VLOOKUP($C30, 'TEAM DETAIL SCORING'!$C$4:'TEAM DETAIL SCORING'!Z112,20,FALSE)</f>
        <v>4</v>
      </c>
      <c r="W30" s="54">
        <f>VLOOKUP($C30, 'TEAM DETAIL SCORING'!$C$4:'TEAM DETAIL SCORING'!Z112,21,FALSE)</f>
        <v>5</v>
      </c>
      <c r="X30" s="55">
        <f>VLOOKUP($C30, 'TEAM DETAIL SCORING'!$C$4:'TEAM DETAIL SCORING'!Z112,22,FALSE)</f>
        <v>48</v>
      </c>
      <c r="Y30" s="55">
        <f t="shared" si="0"/>
        <v>99</v>
      </c>
      <c r="Z30" s="123">
        <v>1.5</v>
      </c>
      <c r="AA30" s="143">
        <f t="shared" si="2"/>
        <v>23</v>
      </c>
      <c r="AB30" s="27"/>
    </row>
    <row r="31" spans="1:28" ht="18">
      <c r="A31" s="95">
        <v>26</v>
      </c>
      <c r="B31" s="53" t="s">
        <v>72</v>
      </c>
      <c r="C31" s="92" t="s">
        <v>48</v>
      </c>
      <c r="D31" s="122">
        <f>VLOOKUP(C31,'ALL-CONFERENCE STANDINGS'!$G$3:'ALL-CONFERENCE STANDINGS'!$I$100,3,FALSE)</f>
        <v>1.5</v>
      </c>
      <c r="E31" s="54">
        <f>VLOOKUP($C31, 'TEAM DETAIL SCORING'!$C$4:'TEAM DETAIL SCORING'!Z112,3,FALSE)</f>
        <v>6</v>
      </c>
      <c r="F31" s="54">
        <f>VLOOKUP($C31, 'TEAM DETAIL SCORING'!$C$4:'TEAM DETAIL SCORING'!Z112,4,FALSE)</f>
        <v>4</v>
      </c>
      <c r="G31" s="54">
        <f>VLOOKUP($C31, 'TEAM DETAIL SCORING'!$C$4:'TEAM DETAIL SCORING'!Z112,5,FALSE)</f>
        <v>2</v>
      </c>
      <c r="H31" s="54">
        <f>VLOOKUP($C31, 'TEAM DETAIL SCORING'!$C$4:'TEAM DETAIL SCORING'!Z112,6,FALSE)</f>
        <v>5</v>
      </c>
      <c r="I31" s="54">
        <f>VLOOKUP($C31, 'TEAM DETAIL SCORING'!$C$4:'TEAM DETAIL SCORING'!Z112,7,FALSE)</f>
        <v>7</v>
      </c>
      <c r="J31" s="54">
        <f>VLOOKUP($C31, 'TEAM DETAIL SCORING'!$C$4:'TEAM DETAIL SCORING'!Z112,8,FALSE)</f>
        <v>5</v>
      </c>
      <c r="K31" s="54">
        <f>VLOOKUP($C31, 'TEAM DETAIL SCORING'!$C$4:'TEAM DETAIL SCORING'!Z112,9,FALSE)</f>
        <v>8</v>
      </c>
      <c r="L31" s="54">
        <f>VLOOKUP($C31, 'TEAM DETAIL SCORING'!$C$4:'TEAM DETAIL SCORING'!Z112,10,FALSE)</f>
        <v>3</v>
      </c>
      <c r="M31" s="54">
        <f>VLOOKUP($C31, 'TEAM DETAIL SCORING'!$C$4:'TEAM DETAIL SCORING'!Z112,11,FALSE)</f>
        <v>9</v>
      </c>
      <c r="N31" s="55">
        <f>VLOOKUP($C31, 'TEAM DETAIL SCORING'!$C$4:'TEAM DETAIL SCORING'!Z112,12,FALSE)</f>
        <v>49</v>
      </c>
      <c r="O31" s="54">
        <f>VLOOKUP($C31, 'TEAM DETAIL SCORING'!$C$4:'TEAM DETAIL SCORING'!Z112,13,FALSE)</f>
        <v>6</v>
      </c>
      <c r="P31" s="54">
        <f>VLOOKUP($C31, 'TEAM DETAIL SCORING'!$C$4:'TEAM DETAIL SCORING'!Z112,14,FALSE)</f>
        <v>8</v>
      </c>
      <c r="Q31" s="54">
        <f>VLOOKUP($C31, 'TEAM DETAIL SCORING'!$C$4:'TEAM DETAIL SCORING'!Z112,15,FALSE)</f>
        <v>6</v>
      </c>
      <c r="R31" s="54">
        <f>VLOOKUP($C31, 'TEAM DETAIL SCORING'!$C$4:'TEAM DETAIL SCORING'!Z112,16,FALSE)</f>
        <v>7</v>
      </c>
      <c r="S31" s="54">
        <f>VLOOKUP($C31, 'TEAM DETAIL SCORING'!$C$4:'TEAM DETAIL SCORING'!Z112,17,FALSE)</f>
        <v>5</v>
      </c>
      <c r="T31" s="54">
        <f>VLOOKUP($C31, 'TEAM DETAIL SCORING'!$C$4:'TEAM DETAIL SCORING'!Z112,18,FALSE)</f>
        <v>3</v>
      </c>
      <c r="U31" s="54">
        <f>VLOOKUP($C31, 'TEAM DETAIL SCORING'!$C$4:'TEAM DETAIL SCORING'!Z112,19,FALSE)</f>
        <v>6</v>
      </c>
      <c r="V31" s="54">
        <f>VLOOKUP($C31, 'TEAM DETAIL SCORING'!$C$4:'TEAM DETAIL SCORING'!Z112,20,FALSE)</f>
        <v>5</v>
      </c>
      <c r="W31" s="54">
        <f>VLOOKUP($C31, 'TEAM DETAIL SCORING'!$C$4:'TEAM DETAIL SCORING'!Z112,21,FALSE)</f>
        <v>4</v>
      </c>
      <c r="X31" s="55">
        <f>VLOOKUP($C31, 'TEAM DETAIL SCORING'!$C$4:'TEAM DETAIL SCORING'!Z112,22,FALSE)</f>
        <v>50</v>
      </c>
      <c r="Y31" s="55">
        <f t="shared" si="0"/>
        <v>99</v>
      </c>
      <c r="Z31" s="123">
        <v>1.5</v>
      </c>
      <c r="AA31" s="143">
        <f t="shared" si="2"/>
        <v>23</v>
      </c>
      <c r="AB31" s="27"/>
    </row>
    <row r="32" spans="1:28" ht="18">
      <c r="A32" s="95">
        <v>27</v>
      </c>
      <c r="B32" s="53" t="s">
        <v>72</v>
      </c>
      <c r="C32" s="92" t="s">
        <v>59</v>
      </c>
      <c r="D32" s="122">
        <f>VLOOKUP(C32,'ALL-CONFERENCE STANDINGS'!$G$3:'ALL-CONFERENCE STANDINGS'!$I$100,3,FALSE)</f>
        <v>8.5</v>
      </c>
      <c r="E32" s="54">
        <f>VLOOKUP($C32, 'TEAM DETAIL SCORING'!$C$4:'TEAM DETAIL SCORING'!Z112,3,FALSE)</f>
        <v>6</v>
      </c>
      <c r="F32" s="54">
        <f>VLOOKUP($C32, 'TEAM DETAIL SCORING'!$C$4:'TEAM DETAIL SCORING'!Z112,4,FALSE)</f>
        <v>6</v>
      </c>
      <c r="G32" s="54">
        <f>VLOOKUP($C32, 'TEAM DETAIL SCORING'!$C$4:'TEAM DETAIL SCORING'!Z112,5,FALSE)</f>
        <v>5</v>
      </c>
      <c r="H32" s="54">
        <f>VLOOKUP($C32, 'TEAM DETAIL SCORING'!$C$4:'TEAM DETAIL SCORING'!Z112,6,FALSE)</f>
        <v>7</v>
      </c>
      <c r="I32" s="54">
        <f>VLOOKUP($C32, 'TEAM DETAIL SCORING'!$C$4:'TEAM DETAIL SCORING'!Z112,7,FALSE)</f>
        <v>5</v>
      </c>
      <c r="J32" s="54">
        <f>VLOOKUP($C32, 'TEAM DETAIL SCORING'!$C$4:'TEAM DETAIL SCORING'!Z112,8,FALSE)</f>
        <v>6</v>
      </c>
      <c r="K32" s="54">
        <f>VLOOKUP($C32, 'TEAM DETAIL SCORING'!$C$4:'TEAM DETAIL SCORING'!Z112,9,FALSE)</f>
        <v>6</v>
      </c>
      <c r="L32" s="54">
        <f>VLOOKUP($C32, 'TEAM DETAIL SCORING'!$C$4:'TEAM DETAIL SCORING'!Z112,10,FALSE)</f>
        <v>4</v>
      </c>
      <c r="M32" s="54">
        <f>VLOOKUP($C32, 'TEAM DETAIL SCORING'!$C$4:'TEAM DETAIL SCORING'!Z112,11,FALSE)</f>
        <v>7</v>
      </c>
      <c r="N32" s="55">
        <f>VLOOKUP($C32, 'TEAM DETAIL SCORING'!$C$4:'TEAM DETAIL SCORING'!Z112,12,FALSE)</f>
        <v>52</v>
      </c>
      <c r="O32" s="54">
        <f>VLOOKUP($C32, 'TEAM DETAIL SCORING'!$C$4:'TEAM DETAIL SCORING'!Z112,13,FALSE)</f>
        <v>6</v>
      </c>
      <c r="P32" s="54">
        <f>VLOOKUP($C32, 'TEAM DETAIL SCORING'!$C$4:'TEAM DETAIL SCORING'!Z112,14,FALSE)</f>
        <v>6</v>
      </c>
      <c r="Q32" s="54">
        <f>VLOOKUP($C32, 'TEAM DETAIL SCORING'!$C$4:'TEAM DETAIL SCORING'!Z112,15,FALSE)</f>
        <v>5</v>
      </c>
      <c r="R32" s="54">
        <f>VLOOKUP($C32, 'TEAM DETAIL SCORING'!$C$4:'TEAM DETAIL SCORING'!Z112,16,FALSE)</f>
        <v>5</v>
      </c>
      <c r="S32" s="54">
        <f>VLOOKUP($C32, 'TEAM DETAIL SCORING'!$C$4:'TEAM DETAIL SCORING'!Z112,17,FALSE)</f>
        <v>5</v>
      </c>
      <c r="T32" s="54">
        <f>VLOOKUP($C32, 'TEAM DETAIL SCORING'!$C$4:'TEAM DETAIL SCORING'!Z112,18,FALSE)</f>
        <v>4</v>
      </c>
      <c r="U32" s="54">
        <f>VLOOKUP($C32, 'TEAM DETAIL SCORING'!$C$4:'TEAM DETAIL SCORING'!Z112,19,FALSE)</f>
        <v>6</v>
      </c>
      <c r="V32" s="54">
        <f>VLOOKUP($C32, 'TEAM DETAIL SCORING'!$C$4:'TEAM DETAIL SCORING'!Z112,20,FALSE)</f>
        <v>5</v>
      </c>
      <c r="W32" s="54">
        <f>VLOOKUP($C32, 'TEAM DETAIL SCORING'!$C$4:'TEAM DETAIL SCORING'!Z112,21,FALSE)</f>
        <v>6</v>
      </c>
      <c r="X32" s="55">
        <f>VLOOKUP($C32, 'TEAM DETAIL SCORING'!$C$4:'TEAM DETAIL SCORING'!Z112,22,FALSE)</f>
        <v>48</v>
      </c>
      <c r="Y32" s="55">
        <f t="shared" si="0"/>
        <v>100</v>
      </c>
      <c r="Z32" s="123">
        <f t="shared" si="1"/>
        <v>0</v>
      </c>
      <c r="AA32" s="143">
        <f t="shared" si="2"/>
        <v>27</v>
      </c>
      <c r="AB32" s="27"/>
    </row>
    <row r="33" spans="1:28" ht="18">
      <c r="A33" s="95">
        <v>28</v>
      </c>
      <c r="B33" s="53" t="s">
        <v>72</v>
      </c>
      <c r="C33" s="92" t="s">
        <v>118</v>
      </c>
      <c r="D33" s="122">
        <f>VLOOKUP(C33,'ALL-CONFERENCE STANDINGS'!$G$3:'ALL-CONFERENCE STANDINGS'!$I$100,3,FALSE)</f>
        <v>7.5</v>
      </c>
      <c r="E33" s="54">
        <f>VLOOKUP($C33, 'TEAM DETAIL SCORING'!$C$4:'TEAM DETAIL SCORING'!Z119,3,FALSE)</f>
        <v>6</v>
      </c>
      <c r="F33" s="54">
        <f>VLOOKUP($C33, 'TEAM DETAIL SCORING'!$C$4:'TEAM DETAIL SCORING'!Z119,4,FALSE)</f>
        <v>5</v>
      </c>
      <c r="G33" s="54">
        <f>VLOOKUP($C33, 'TEAM DETAIL SCORING'!$C$4:'TEAM DETAIL SCORING'!Z119,5,FALSE)</f>
        <v>6</v>
      </c>
      <c r="H33" s="54">
        <f>VLOOKUP($C33, 'TEAM DETAIL SCORING'!$C$4:'TEAM DETAIL SCORING'!Z119,6,FALSE)</f>
        <v>5</v>
      </c>
      <c r="I33" s="54">
        <f>VLOOKUP($C33, 'TEAM DETAIL SCORING'!$C$4:'TEAM DETAIL SCORING'!Z119,7,FALSE)</f>
        <v>6</v>
      </c>
      <c r="J33" s="54">
        <f>VLOOKUP($C33, 'TEAM DETAIL SCORING'!$C$4:'TEAM DETAIL SCORING'!Z119,8,FALSE)</f>
        <v>4</v>
      </c>
      <c r="K33" s="54">
        <f>VLOOKUP($C33, 'TEAM DETAIL SCORING'!$C$4:'TEAM DETAIL SCORING'!Z119,9,FALSE)</f>
        <v>8</v>
      </c>
      <c r="L33" s="54">
        <f>VLOOKUP($C33, 'TEAM DETAIL SCORING'!$C$4:'TEAM DETAIL SCORING'!Z119,10,FALSE)</f>
        <v>3</v>
      </c>
      <c r="M33" s="54">
        <f>VLOOKUP($C33, 'TEAM DETAIL SCORING'!$C$4:'TEAM DETAIL SCORING'!Z119,11,FALSE)</f>
        <v>7</v>
      </c>
      <c r="N33" s="55">
        <f>VLOOKUP($C33, 'TEAM DETAIL SCORING'!$C$4:'TEAM DETAIL SCORING'!Z119,12,FALSE)</f>
        <v>50</v>
      </c>
      <c r="O33" s="54">
        <f>VLOOKUP($C33, 'TEAM DETAIL SCORING'!$C$4:'TEAM DETAIL SCORING'!Z119,13,FALSE)</f>
        <v>5</v>
      </c>
      <c r="P33" s="54">
        <f>VLOOKUP($C33, 'TEAM DETAIL SCORING'!$C$4:'TEAM DETAIL SCORING'!Z119,14,FALSE)</f>
        <v>6</v>
      </c>
      <c r="Q33" s="54">
        <f>VLOOKUP($C33, 'TEAM DETAIL SCORING'!$C$4:'TEAM DETAIL SCORING'!Z119,15,FALSE)</f>
        <v>7</v>
      </c>
      <c r="R33" s="54">
        <f>VLOOKUP($C33, 'TEAM DETAIL SCORING'!$C$4:'TEAM DETAIL SCORING'!Z119,16,FALSE)</f>
        <v>6</v>
      </c>
      <c r="S33" s="54">
        <f>VLOOKUP($C33, 'TEAM DETAIL SCORING'!$C$4:'TEAM DETAIL SCORING'!Z119,17,FALSE)</f>
        <v>8</v>
      </c>
      <c r="T33" s="54">
        <f>VLOOKUP($C33, 'TEAM DETAIL SCORING'!$C$4:'TEAM DETAIL SCORING'!Z119,18,FALSE)</f>
        <v>4</v>
      </c>
      <c r="U33" s="54">
        <f>VLOOKUP($C33, 'TEAM DETAIL SCORING'!$C$4:'TEAM DETAIL SCORING'!Z119,19,FALSE)</f>
        <v>8</v>
      </c>
      <c r="V33" s="54">
        <f>VLOOKUP($C33, 'TEAM DETAIL SCORING'!$C$4:'TEAM DETAIL SCORING'!Z119,20,FALSE)</f>
        <v>2</v>
      </c>
      <c r="W33" s="54">
        <f>VLOOKUP($C33, 'TEAM DETAIL SCORING'!$C$4:'TEAM DETAIL SCORING'!Z119,21,FALSE)</f>
        <v>5</v>
      </c>
      <c r="X33" s="55">
        <f>VLOOKUP($C33, 'TEAM DETAIL SCORING'!$C$4:'TEAM DETAIL SCORING'!Z112,22,FALSE)</f>
        <v>51</v>
      </c>
      <c r="Y33" s="55">
        <f t="shared" si="0"/>
        <v>101</v>
      </c>
      <c r="Z33" s="123">
        <f t="shared" si="1"/>
        <v>0</v>
      </c>
      <c r="AA33" s="143">
        <f t="shared" si="2"/>
        <v>28</v>
      </c>
      <c r="AB33" s="27"/>
    </row>
    <row r="34" spans="1:28" ht="18">
      <c r="A34" s="95">
        <v>29</v>
      </c>
      <c r="B34" s="53" t="s">
        <v>72</v>
      </c>
      <c r="C34" s="92" t="s">
        <v>92</v>
      </c>
      <c r="D34" s="122">
        <f>VLOOKUP(C34,'ALL-CONFERENCE STANDINGS'!$G$3:'ALL-CONFERENCE STANDINGS'!$I$100,3,FALSE)</f>
        <v>15.5</v>
      </c>
      <c r="E34" s="54">
        <f>VLOOKUP($C34, 'TEAM DETAIL SCORING'!$C$4:'TEAM DETAIL SCORING'!Z112,3,FALSE)</f>
        <v>5</v>
      </c>
      <c r="F34" s="54">
        <f>VLOOKUP($C34, 'TEAM DETAIL SCORING'!$C$4:'TEAM DETAIL SCORING'!Z112,4,FALSE)</f>
        <v>5</v>
      </c>
      <c r="G34" s="54">
        <f>VLOOKUP($C34, 'TEAM DETAIL SCORING'!$C$4:'TEAM DETAIL SCORING'!Z112,5,FALSE)</f>
        <v>4</v>
      </c>
      <c r="H34" s="54">
        <f>VLOOKUP($C34, 'TEAM DETAIL SCORING'!$C$4:'TEAM DETAIL SCORING'!Z112,6,FALSE)</f>
        <v>6</v>
      </c>
      <c r="I34" s="54">
        <f>VLOOKUP($C34, 'TEAM DETAIL SCORING'!$C$4:'TEAM DETAIL SCORING'!Z112,7,FALSE)</f>
        <v>6</v>
      </c>
      <c r="J34" s="54">
        <f>VLOOKUP($C34, 'TEAM DETAIL SCORING'!$C$4:'TEAM DETAIL SCORING'!Z112,8,FALSE)</f>
        <v>5</v>
      </c>
      <c r="K34" s="54">
        <f>VLOOKUP($C34, 'TEAM DETAIL SCORING'!$C$4:'TEAM DETAIL SCORING'!Z112,9,FALSE)</f>
        <v>6</v>
      </c>
      <c r="L34" s="54">
        <f>VLOOKUP($C34, 'TEAM DETAIL SCORING'!$C$4:'TEAM DETAIL SCORING'!Z112,10,FALSE)</f>
        <v>3</v>
      </c>
      <c r="M34" s="54">
        <f>VLOOKUP($C34, 'TEAM DETAIL SCORING'!$C$4:'TEAM DETAIL SCORING'!Z112,11,FALSE)</f>
        <v>7</v>
      </c>
      <c r="N34" s="55">
        <f>VLOOKUP($C34, 'TEAM DETAIL SCORING'!$C$4:'TEAM DETAIL SCORING'!Z112,12,FALSE)</f>
        <v>47</v>
      </c>
      <c r="O34" s="54">
        <f>VLOOKUP($C34, 'TEAM DETAIL SCORING'!$C$4:'TEAM DETAIL SCORING'!Z112,13,FALSE)</f>
        <v>5</v>
      </c>
      <c r="P34" s="54">
        <f>VLOOKUP($C34, 'TEAM DETAIL SCORING'!$C$4:'TEAM DETAIL SCORING'!Z112,14,FALSE)</f>
        <v>7</v>
      </c>
      <c r="Q34" s="54">
        <f>VLOOKUP($C34, 'TEAM DETAIL SCORING'!$C$4:'TEAM DETAIL SCORING'!Z112,15,FALSE)</f>
        <v>6</v>
      </c>
      <c r="R34" s="54">
        <f>VLOOKUP($C34, 'TEAM DETAIL SCORING'!$C$4:'TEAM DETAIL SCORING'!Z112,16,FALSE)</f>
        <v>6</v>
      </c>
      <c r="S34" s="54">
        <f>VLOOKUP($C34, 'TEAM DETAIL SCORING'!$C$4:'TEAM DETAIL SCORING'!Z112,17,FALSE)</f>
        <v>6</v>
      </c>
      <c r="T34" s="54">
        <f>VLOOKUP($C34, 'TEAM DETAIL SCORING'!$C$4:'TEAM DETAIL SCORING'!Z112,18,FALSE)</f>
        <v>4</v>
      </c>
      <c r="U34" s="54">
        <f>VLOOKUP($C34, 'TEAM DETAIL SCORING'!$C$4:'TEAM DETAIL SCORING'!Z112,19,FALSE)</f>
        <v>9</v>
      </c>
      <c r="V34" s="54">
        <f>VLOOKUP($C34, 'TEAM DETAIL SCORING'!$C$4:'TEAM DETAIL SCORING'!Z112,20,FALSE)</f>
        <v>6</v>
      </c>
      <c r="W34" s="54">
        <f>VLOOKUP($C34, 'TEAM DETAIL SCORING'!$C$4:'TEAM DETAIL SCORING'!Z112,21,FALSE)</f>
        <v>6</v>
      </c>
      <c r="X34" s="55">
        <f>VLOOKUP($C34, 'TEAM DETAIL SCORING'!$C$4:'TEAM DETAIL SCORING'!Z112,22,FALSE)</f>
        <v>55</v>
      </c>
      <c r="Y34" s="55">
        <f t="shared" si="0"/>
        <v>102</v>
      </c>
      <c r="Z34" s="123">
        <f t="shared" si="1"/>
        <v>0</v>
      </c>
      <c r="AA34" s="143">
        <f t="shared" si="2"/>
        <v>29</v>
      </c>
      <c r="AB34" s="27"/>
    </row>
    <row r="35" spans="1:28" ht="18">
      <c r="A35" s="95">
        <v>30</v>
      </c>
      <c r="B35" s="53" t="s">
        <v>72</v>
      </c>
      <c r="C35" s="92" t="s">
        <v>80</v>
      </c>
      <c r="D35" s="122">
        <f>VLOOKUP(C35,'ALL-CONFERENCE STANDINGS'!$G$3:'ALL-CONFERENCE STANDINGS'!$I$100,3,FALSE)</f>
        <v>9</v>
      </c>
      <c r="E35" s="54">
        <f>VLOOKUP($C35, 'TEAM DETAIL SCORING'!$C$4:'TEAM DETAIL SCORING'!Z112,3,FALSE)</f>
        <v>6</v>
      </c>
      <c r="F35" s="54">
        <f>VLOOKUP($C35, 'TEAM DETAIL SCORING'!$C$4:'TEAM DETAIL SCORING'!Z112,4,FALSE)</f>
        <v>6</v>
      </c>
      <c r="G35" s="54">
        <f>VLOOKUP($C35, 'TEAM DETAIL SCORING'!$C$4:'TEAM DETAIL SCORING'!Z112,5,FALSE)</f>
        <v>4</v>
      </c>
      <c r="H35" s="54">
        <f>VLOOKUP($C35, 'TEAM DETAIL SCORING'!$C$4:'TEAM DETAIL SCORING'!Z112,6,FALSE)</f>
        <v>6</v>
      </c>
      <c r="I35" s="54">
        <f>VLOOKUP($C35, 'TEAM DETAIL SCORING'!$C$4:'TEAM DETAIL SCORING'!Z112,7,FALSE)</f>
        <v>6</v>
      </c>
      <c r="J35" s="54">
        <f>VLOOKUP($C35, 'TEAM DETAIL SCORING'!$C$4:'TEAM DETAIL SCORING'!Z112,8,FALSE)</f>
        <v>6</v>
      </c>
      <c r="K35" s="54">
        <f>VLOOKUP($C35, 'TEAM DETAIL SCORING'!$C$4:'TEAM DETAIL SCORING'!Z112,9,FALSE)</f>
        <v>6</v>
      </c>
      <c r="L35" s="54">
        <f>VLOOKUP($C35, 'TEAM DETAIL SCORING'!$C$4:'TEAM DETAIL SCORING'!Z112,10,FALSE)</f>
        <v>4</v>
      </c>
      <c r="M35" s="54">
        <f>VLOOKUP($C35, 'TEAM DETAIL SCORING'!$C$4:'TEAM DETAIL SCORING'!Z112,11,FALSE)</f>
        <v>5</v>
      </c>
      <c r="N35" s="55">
        <f>VLOOKUP($C35, 'TEAM DETAIL SCORING'!$C$4:'TEAM DETAIL SCORING'!Z112,12,FALSE)</f>
        <v>49</v>
      </c>
      <c r="O35" s="54">
        <f>VLOOKUP($C35, 'TEAM DETAIL SCORING'!$C$4:'TEAM DETAIL SCORING'!Z112,13,FALSE)</f>
        <v>5</v>
      </c>
      <c r="P35" s="54">
        <f>VLOOKUP($C35, 'TEAM DETAIL SCORING'!$C$4:'TEAM DETAIL SCORING'!Z112,14,FALSE)</f>
        <v>5</v>
      </c>
      <c r="Q35" s="54">
        <f>VLOOKUP($C35, 'TEAM DETAIL SCORING'!$C$4:'TEAM DETAIL SCORING'!Z112,15,FALSE)</f>
        <v>6</v>
      </c>
      <c r="R35" s="54">
        <f>VLOOKUP($C35, 'TEAM DETAIL SCORING'!$C$4:'TEAM DETAIL SCORING'!Z112,16,FALSE)</f>
        <v>6</v>
      </c>
      <c r="S35" s="54">
        <f>VLOOKUP($C35, 'TEAM DETAIL SCORING'!$C$4:'TEAM DETAIL SCORING'!Z112,17,FALSE)</f>
        <v>9</v>
      </c>
      <c r="T35" s="54">
        <f>VLOOKUP($C35, 'TEAM DETAIL SCORING'!$C$4:'TEAM DETAIL SCORING'!Z112,18,FALSE)</f>
        <v>4</v>
      </c>
      <c r="U35" s="54">
        <f>VLOOKUP($C35, 'TEAM DETAIL SCORING'!$C$4:'TEAM DETAIL SCORING'!Z112,19,FALSE)</f>
        <v>8</v>
      </c>
      <c r="V35" s="54">
        <f>VLOOKUP($C35, 'TEAM DETAIL SCORING'!$C$4:'TEAM DETAIL SCORING'!Z112,20,FALSE)</f>
        <v>5</v>
      </c>
      <c r="W35" s="54">
        <f>VLOOKUP($C35, 'TEAM DETAIL SCORING'!$C$4:'TEAM DETAIL SCORING'!Z112,21,FALSE)</f>
        <v>6</v>
      </c>
      <c r="X35" s="55">
        <f>VLOOKUP($C35, 'TEAM DETAIL SCORING'!$C$4:'TEAM DETAIL SCORING'!Z112,22,FALSE)</f>
        <v>54</v>
      </c>
      <c r="Y35" s="55">
        <f t="shared" si="0"/>
        <v>103</v>
      </c>
      <c r="Z35" s="123">
        <f t="shared" si="1"/>
        <v>0</v>
      </c>
      <c r="AA35" s="143">
        <f t="shared" si="2"/>
        <v>30</v>
      </c>
      <c r="AB35" s="27"/>
    </row>
    <row r="36" spans="1:28" ht="18">
      <c r="A36" s="95">
        <v>31</v>
      </c>
      <c r="B36" s="53" t="s">
        <v>74</v>
      </c>
      <c r="C36" s="170" t="s">
        <v>119</v>
      </c>
      <c r="D36" s="122">
        <f>VLOOKUP(C36,'ALL-CONFERENCE STANDINGS'!$G$3:'ALL-CONFERENCE STANDINGS'!$I$100,3,FALSE)</f>
        <v>2</v>
      </c>
      <c r="E36" s="54">
        <f>VLOOKUP($C36, 'TEAM DETAIL SCORING'!$C$4:'TEAM DETAIL SCORING'!Z112,3,FALSE)</f>
        <v>4</v>
      </c>
      <c r="F36" s="54">
        <f>VLOOKUP($C36, 'TEAM DETAIL SCORING'!$C$4:'TEAM DETAIL SCORING'!Z112,4,FALSE)</f>
        <v>5</v>
      </c>
      <c r="G36" s="54">
        <f>VLOOKUP($C36, 'TEAM DETAIL SCORING'!$C$4:'TEAM DETAIL SCORING'!Z112,5,FALSE)</f>
        <v>4</v>
      </c>
      <c r="H36" s="54">
        <f>VLOOKUP($C36, 'TEAM DETAIL SCORING'!$C$4:'TEAM DETAIL SCORING'!Z112,6,FALSE)</f>
        <v>6</v>
      </c>
      <c r="I36" s="54">
        <f>VLOOKUP($C36, 'TEAM DETAIL SCORING'!$C$4:'TEAM DETAIL SCORING'!Z112,7,FALSE)</f>
        <v>5</v>
      </c>
      <c r="J36" s="54">
        <f>VLOOKUP($C36, 'TEAM DETAIL SCORING'!$C$4:'TEAM DETAIL SCORING'!Z112,8,FALSE)</f>
        <v>6</v>
      </c>
      <c r="K36" s="54">
        <f>VLOOKUP($C36, 'TEAM DETAIL SCORING'!$C$4:'TEAM DETAIL SCORING'!Z112,9,FALSE)</f>
        <v>10</v>
      </c>
      <c r="L36" s="54">
        <f>VLOOKUP($C36, 'TEAM DETAIL SCORING'!$C$4:'TEAM DETAIL SCORING'!Z112,10,FALSE)</f>
        <v>4</v>
      </c>
      <c r="M36" s="54">
        <f>VLOOKUP($C36, 'TEAM DETAIL SCORING'!$C$4:'TEAM DETAIL SCORING'!Z112,11,FALSE)</f>
        <v>6</v>
      </c>
      <c r="N36" s="55">
        <f>VLOOKUP($C36, 'TEAM DETAIL SCORING'!$C$4:'TEAM DETAIL SCORING'!Z112,12,FALSE)</f>
        <v>50</v>
      </c>
      <c r="O36" s="54">
        <f>VLOOKUP($C36, 'TEAM DETAIL SCORING'!$C$4:'TEAM DETAIL SCORING'!Z112,13,FALSE)</f>
        <v>6</v>
      </c>
      <c r="P36" s="54">
        <f>VLOOKUP($C36, 'TEAM DETAIL SCORING'!$C$4:'TEAM DETAIL SCORING'!Z112,14,FALSE)</f>
        <v>7</v>
      </c>
      <c r="Q36" s="54">
        <f>VLOOKUP($C36, 'TEAM DETAIL SCORING'!$C$4:'TEAM DETAIL SCORING'!Z112,15,FALSE)</f>
        <v>7</v>
      </c>
      <c r="R36" s="54">
        <f>VLOOKUP($C36, 'TEAM DETAIL SCORING'!$C$4:'TEAM DETAIL SCORING'!Z112,16,FALSE)</f>
        <v>5</v>
      </c>
      <c r="S36" s="54">
        <f>VLOOKUP($C36, 'TEAM DETAIL SCORING'!$C$4:'TEAM DETAIL SCORING'!Z112,17,FALSE)</f>
        <v>6</v>
      </c>
      <c r="T36" s="54">
        <f>VLOOKUP($C36, 'TEAM DETAIL SCORING'!$C$4:'TEAM DETAIL SCORING'!Z112,18,FALSE)</f>
        <v>3</v>
      </c>
      <c r="U36" s="54">
        <f>VLOOKUP($C36, 'TEAM DETAIL SCORING'!$C$4:'TEAM DETAIL SCORING'!Z112,19,FALSE)</f>
        <v>7</v>
      </c>
      <c r="V36" s="54">
        <f>VLOOKUP($C36, 'TEAM DETAIL SCORING'!$C$4:'TEAM DETAIL SCORING'!Z112,20,FALSE)</f>
        <v>6</v>
      </c>
      <c r="W36" s="54">
        <f>VLOOKUP($C36, 'TEAM DETAIL SCORING'!$C$4:'TEAM DETAIL SCORING'!Z112,21,FALSE)</f>
        <v>6</v>
      </c>
      <c r="X36" s="55">
        <f>VLOOKUP($C36, 'TEAM DETAIL SCORING'!$C$4:'TEAM DETAIL SCORING'!Z112,22,FALSE)</f>
        <v>53</v>
      </c>
      <c r="Y36" s="55">
        <f t="shared" si="0"/>
        <v>103</v>
      </c>
      <c r="Z36" s="123">
        <f t="shared" si="1"/>
        <v>0</v>
      </c>
      <c r="AA36" s="143">
        <f t="shared" si="2"/>
        <v>30</v>
      </c>
      <c r="AB36" s="27"/>
    </row>
    <row r="37" spans="1:28" ht="18">
      <c r="A37" s="95">
        <v>32</v>
      </c>
      <c r="B37" s="53" t="s">
        <v>74</v>
      </c>
      <c r="C37" s="92" t="s">
        <v>58</v>
      </c>
      <c r="D37" s="122">
        <f>VLOOKUP(C37,'ALL-CONFERENCE STANDINGS'!$G$3:'ALL-CONFERENCE STANDINGS'!$I$100,3,FALSE)</f>
        <v>5</v>
      </c>
      <c r="E37" s="54">
        <f>VLOOKUP($C37, 'TEAM DETAIL SCORING'!$C$4:'TEAM DETAIL SCORING'!Z112,3,FALSE)</f>
        <v>7</v>
      </c>
      <c r="F37" s="54">
        <f>VLOOKUP($C37, 'TEAM DETAIL SCORING'!$C$4:'TEAM DETAIL SCORING'!Z112,4,FALSE)</f>
        <v>6</v>
      </c>
      <c r="G37" s="54">
        <f>VLOOKUP($C37, 'TEAM DETAIL SCORING'!$C$4:'TEAM DETAIL SCORING'!Z112,5,FALSE)</f>
        <v>4</v>
      </c>
      <c r="H37" s="54">
        <f>VLOOKUP($C37, 'TEAM DETAIL SCORING'!$C$4:'TEAM DETAIL SCORING'!Z112,6,FALSE)</f>
        <v>5</v>
      </c>
      <c r="I37" s="54">
        <f>VLOOKUP($C37, 'TEAM DETAIL SCORING'!$C$4:'TEAM DETAIL SCORING'!Z112,7,FALSE)</f>
        <v>8</v>
      </c>
      <c r="J37" s="54">
        <f>VLOOKUP($C37, 'TEAM DETAIL SCORING'!$C$4:'TEAM DETAIL SCORING'!Z112,8,FALSE)</f>
        <v>7</v>
      </c>
      <c r="K37" s="54">
        <f>VLOOKUP($C37, 'TEAM DETAIL SCORING'!$C$4:'TEAM DETAIL SCORING'!Z112,9,FALSE)</f>
        <v>5</v>
      </c>
      <c r="L37" s="54">
        <f>VLOOKUP($C37, 'TEAM DETAIL SCORING'!$C$4:'TEAM DETAIL SCORING'!Z112,10,FALSE)</f>
        <v>3</v>
      </c>
      <c r="M37" s="54">
        <f>VLOOKUP($C37, 'TEAM DETAIL SCORING'!$C$4:'TEAM DETAIL SCORING'!Z112,11,FALSE)</f>
        <v>5</v>
      </c>
      <c r="N37" s="55">
        <f>VLOOKUP($C37, 'TEAM DETAIL SCORING'!$C$4:'TEAM DETAIL SCORING'!Z112,12,FALSE)</f>
        <v>50</v>
      </c>
      <c r="O37" s="54">
        <f>VLOOKUP($C37, 'TEAM DETAIL SCORING'!$C$4:'TEAM DETAIL SCORING'!Z112,13,FALSE)</f>
        <v>6</v>
      </c>
      <c r="P37" s="54">
        <f>VLOOKUP($C37, 'TEAM DETAIL SCORING'!$C$4:'TEAM DETAIL SCORING'!Z112,14,FALSE)</f>
        <v>7</v>
      </c>
      <c r="Q37" s="54">
        <f>VLOOKUP($C37, 'TEAM DETAIL SCORING'!$C$4:'TEAM DETAIL SCORING'!Z112,15,FALSE)</f>
        <v>6</v>
      </c>
      <c r="R37" s="54">
        <f>VLOOKUP($C37, 'TEAM DETAIL SCORING'!$C$4:'TEAM DETAIL SCORING'!Z112,16,FALSE)</f>
        <v>6</v>
      </c>
      <c r="S37" s="54">
        <f>VLOOKUP($C37, 'TEAM DETAIL SCORING'!$C$4:'TEAM DETAIL SCORING'!Z112,17,FALSE)</f>
        <v>8</v>
      </c>
      <c r="T37" s="54">
        <f>VLOOKUP($C37, 'TEAM DETAIL SCORING'!$C$4:'TEAM DETAIL SCORING'!Z112,18,FALSE)</f>
        <v>4</v>
      </c>
      <c r="U37" s="54">
        <f>VLOOKUP($C37, 'TEAM DETAIL SCORING'!$C$4:'TEAM DETAIL SCORING'!Z112,19,FALSE)</f>
        <v>7</v>
      </c>
      <c r="V37" s="54">
        <f>VLOOKUP($C37, 'TEAM DETAIL SCORING'!$C$4:'TEAM DETAIL SCORING'!Z112,20,FALSE)</f>
        <v>5</v>
      </c>
      <c r="W37" s="54">
        <f>VLOOKUP($C37, 'TEAM DETAIL SCORING'!$C$4:'TEAM DETAIL SCORING'!Z112,21,FALSE)</f>
        <v>6</v>
      </c>
      <c r="X37" s="55">
        <f>VLOOKUP($C37, 'TEAM DETAIL SCORING'!$C$4:'TEAM DETAIL SCORING'!Z112,22,FALSE)</f>
        <v>55</v>
      </c>
      <c r="Y37" s="55">
        <f t="shared" si="0"/>
        <v>105</v>
      </c>
      <c r="Z37" s="123">
        <f t="shared" si="1"/>
        <v>0</v>
      </c>
      <c r="AA37" s="143">
        <f t="shared" si="2"/>
        <v>32</v>
      </c>
      <c r="AB37" s="27"/>
    </row>
    <row r="38" spans="1:28" ht="18">
      <c r="A38" s="95">
        <v>33</v>
      </c>
      <c r="B38" s="53" t="s">
        <v>74</v>
      </c>
      <c r="C38" s="92" t="s">
        <v>81</v>
      </c>
      <c r="D38" s="122">
        <f>VLOOKUP(C38,'ALL-CONFERENCE STANDINGS'!$G$3:'ALL-CONFERENCE STANDINGS'!$I$100,3,FALSE)</f>
        <v>10</v>
      </c>
      <c r="E38" s="54">
        <f>VLOOKUP($C38, 'TEAM DETAIL SCORING'!$C$4:'TEAM DETAIL SCORING'!Z112,3,FALSE)</f>
        <v>5</v>
      </c>
      <c r="F38" s="54">
        <f>VLOOKUP($C38, 'TEAM DETAIL SCORING'!$C$4:'TEAM DETAIL SCORING'!Z112,4,FALSE)</f>
        <v>7</v>
      </c>
      <c r="G38" s="54">
        <f>VLOOKUP($C38, 'TEAM DETAIL SCORING'!$C$4:'TEAM DETAIL SCORING'!Z112,5,FALSE)</f>
        <v>4</v>
      </c>
      <c r="H38" s="54">
        <f>VLOOKUP($C38, 'TEAM DETAIL SCORING'!$C$4:'TEAM DETAIL SCORING'!Z112,6,FALSE)</f>
        <v>5</v>
      </c>
      <c r="I38" s="54">
        <f>VLOOKUP($C38, 'TEAM DETAIL SCORING'!$C$4:'TEAM DETAIL SCORING'!Z112,7,FALSE)</f>
        <v>5</v>
      </c>
      <c r="J38" s="54">
        <f>VLOOKUP($C38, 'TEAM DETAIL SCORING'!$C$4:'TEAM DETAIL SCORING'!Z112,8,FALSE)</f>
        <v>6</v>
      </c>
      <c r="K38" s="54">
        <f>VLOOKUP($C38, 'TEAM DETAIL SCORING'!$C$4:'TEAM DETAIL SCORING'!Z112,9,FALSE)</f>
        <v>7</v>
      </c>
      <c r="L38" s="54">
        <f>VLOOKUP($C38, 'TEAM DETAIL SCORING'!$C$4:'TEAM DETAIL SCORING'!Z112,10,FALSE)</f>
        <v>5</v>
      </c>
      <c r="M38" s="54">
        <f>VLOOKUP($C38, 'TEAM DETAIL SCORING'!$C$4:'TEAM DETAIL SCORING'!Z112,11,FALSE)</f>
        <v>7</v>
      </c>
      <c r="N38" s="55">
        <f>VLOOKUP($C38, 'TEAM DETAIL SCORING'!$C$4:'TEAM DETAIL SCORING'!Z112,12,FALSE)</f>
        <v>51</v>
      </c>
      <c r="O38" s="54">
        <f>VLOOKUP($C38, 'TEAM DETAIL SCORING'!$C$4:'TEAM DETAIL SCORING'!Z112,13,FALSE)</f>
        <v>7</v>
      </c>
      <c r="P38" s="54">
        <f>VLOOKUP($C38, 'TEAM DETAIL SCORING'!$C$4:'TEAM DETAIL SCORING'!Z112,14,FALSE)</f>
        <v>5</v>
      </c>
      <c r="Q38" s="54">
        <f>VLOOKUP($C38, 'TEAM DETAIL SCORING'!$C$4:'TEAM DETAIL SCORING'!Z112,15,FALSE)</f>
        <v>5</v>
      </c>
      <c r="R38" s="54">
        <f>VLOOKUP($C38, 'TEAM DETAIL SCORING'!$C$4:'TEAM DETAIL SCORING'!Z112,16,FALSE)</f>
        <v>9</v>
      </c>
      <c r="S38" s="54">
        <f>VLOOKUP($C38, 'TEAM DETAIL SCORING'!$C$4:'TEAM DETAIL SCORING'!Z112,17,FALSE)</f>
        <v>6</v>
      </c>
      <c r="T38" s="54">
        <f>VLOOKUP($C38, 'TEAM DETAIL SCORING'!$C$4:'TEAM DETAIL SCORING'!Z112,18,FALSE)</f>
        <v>5</v>
      </c>
      <c r="U38" s="54">
        <f>VLOOKUP($C38, 'TEAM DETAIL SCORING'!$C$4:'TEAM DETAIL SCORING'!Z112,19,FALSE)</f>
        <v>8</v>
      </c>
      <c r="V38" s="54">
        <f>VLOOKUP($C38, 'TEAM DETAIL SCORING'!$C$4:'TEAM DETAIL SCORING'!Z112,20,FALSE)</f>
        <v>5</v>
      </c>
      <c r="W38" s="54">
        <f>VLOOKUP($C38, 'TEAM DETAIL SCORING'!$C$4:'TEAM DETAIL SCORING'!Z112,21,FALSE)</f>
        <v>7</v>
      </c>
      <c r="X38" s="55">
        <f>VLOOKUP($C38, 'TEAM DETAIL SCORING'!$C$4:'TEAM DETAIL SCORING'!Z112,22,FALSE)</f>
        <v>57</v>
      </c>
      <c r="Y38" s="55">
        <f t="shared" si="0"/>
        <v>108</v>
      </c>
      <c r="Z38" s="123">
        <f t="shared" si="1"/>
        <v>0</v>
      </c>
      <c r="AA38" s="143">
        <f t="shared" si="2"/>
        <v>33</v>
      </c>
      <c r="AB38" s="27"/>
    </row>
    <row r="39" spans="1:28" ht="18">
      <c r="A39" s="95">
        <v>34</v>
      </c>
      <c r="B39" s="53" t="s">
        <v>74</v>
      </c>
      <c r="C39" s="170" t="s">
        <v>57</v>
      </c>
      <c r="D39" s="122">
        <f>VLOOKUP(C39,'ALL-CONFERENCE STANDINGS'!$G$3:'ALL-CONFERENCE STANDINGS'!$I$100,3,FALSE)</f>
        <v>8.5</v>
      </c>
      <c r="E39" s="54">
        <f>VLOOKUP($C39, 'TEAM DETAIL SCORING'!$C$4:'TEAM DETAIL SCORING'!Z112,3,FALSE)</f>
        <v>5</v>
      </c>
      <c r="F39" s="54">
        <f>VLOOKUP($C39, 'TEAM DETAIL SCORING'!$C$4:'TEAM DETAIL SCORING'!Z112,4,FALSE)</f>
        <v>4</v>
      </c>
      <c r="G39" s="54">
        <f>VLOOKUP($C39, 'TEAM DETAIL SCORING'!$C$4:'TEAM DETAIL SCORING'!Z112,5,FALSE)</f>
        <v>6</v>
      </c>
      <c r="H39" s="54">
        <f>VLOOKUP($C39, 'TEAM DETAIL SCORING'!$C$4:'TEAM DETAIL SCORING'!Z112,6,FALSE)</f>
        <v>5</v>
      </c>
      <c r="I39" s="54">
        <f>VLOOKUP($C39, 'TEAM DETAIL SCORING'!$C$4:'TEAM DETAIL SCORING'!Z112,7,FALSE)</f>
        <v>6</v>
      </c>
      <c r="J39" s="54">
        <f>VLOOKUP($C39, 'TEAM DETAIL SCORING'!$C$4:'TEAM DETAIL SCORING'!Z112,8,FALSE)</f>
        <v>6</v>
      </c>
      <c r="K39" s="54">
        <f>VLOOKUP($C39, 'TEAM DETAIL SCORING'!$C$4:'TEAM DETAIL SCORING'!Z112,9,FALSE)</f>
        <v>6</v>
      </c>
      <c r="L39" s="54">
        <f>VLOOKUP($C39, 'TEAM DETAIL SCORING'!$C$4:'TEAM DETAIL SCORING'!Z112,10,FALSE)</f>
        <v>6</v>
      </c>
      <c r="M39" s="54">
        <f>VLOOKUP($C39, 'TEAM DETAIL SCORING'!$C$4:'TEAM DETAIL SCORING'!Z112,11,FALSE)</f>
        <v>8</v>
      </c>
      <c r="N39" s="55">
        <f>VLOOKUP($C39, 'TEAM DETAIL SCORING'!$C$4:'TEAM DETAIL SCORING'!Z112,12,FALSE)</f>
        <v>52</v>
      </c>
      <c r="O39" s="54">
        <f>VLOOKUP($C39, 'TEAM DETAIL SCORING'!$C$4:'TEAM DETAIL SCORING'!Z112,13,FALSE)</f>
        <v>6</v>
      </c>
      <c r="P39" s="54">
        <f>VLOOKUP($C39, 'TEAM DETAIL SCORING'!$C$4:'TEAM DETAIL SCORING'!Z112,14,FALSE)</f>
        <v>6</v>
      </c>
      <c r="Q39" s="54">
        <f>VLOOKUP($C39, 'TEAM DETAIL SCORING'!$C$4:'TEAM DETAIL SCORING'!Z112,15,FALSE)</f>
        <v>6</v>
      </c>
      <c r="R39" s="54">
        <f>VLOOKUP($C39, 'TEAM DETAIL SCORING'!$C$4:'TEAM DETAIL SCORING'!Z112,16,FALSE)</f>
        <v>6</v>
      </c>
      <c r="S39" s="54">
        <f>VLOOKUP($C39, 'TEAM DETAIL SCORING'!$C$4:'TEAM DETAIL SCORING'!Z112,17,FALSE)</f>
        <v>5</v>
      </c>
      <c r="T39" s="54">
        <f>VLOOKUP($C39, 'TEAM DETAIL SCORING'!$C$4:'TEAM DETAIL SCORING'!Z112,18,FALSE)</f>
        <v>8</v>
      </c>
      <c r="U39" s="54">
        <f>VLOOKUP($C39, 'TEAM DETAIL SCORING'!$C$4:'TEAM DETAIL SCORING'!Z112,19,FALSE)</f>
        <v>7</v>
      </c>
      <c r="V39" s="54">
        <f>VLOOKUP($C39, 'TEAM DETAIL SCORING'!$C$4:'TEAM DETAIL SCORING'!Z112,20,FALSE)</f>
        <v>6</v>
      </c>
      <c r="W39" s="54">
        <f>VLOOKUP($C39, 'TEAM DETAIL SCORING'!$C$4:'TEAM DETAIL SCORING'!Z112,21,FALSE)</f>
        <v>6</v>
      </c>
      <c r="X39" s="55">
        <f>VLOOKUP($C39, 'TEAM DETAIL SCORING'!$C$4:'TEAM DETAIL SCORING'!Z112,22,FALSE)</f>
        <v>56</v>
      </c>
      <c r="Y39" s="55">
        <f t="shared" si="0"/>
        <v>108</v>
      </c>
      <c r="Z39" s="123">
        <f t="shared" si="1"/>
        <v>0</v>
      </c>
      <c r="AA39" s="143">
        <f t="shared" si="2"/>
        <v>33</v>
      </c>
      <c r="AB39" s="27"/>
    </row>
    <row r="40" spans="1:28" ht="18">
      <c r="A40" s="95">
        <v>35</v>
      </c>
      <c r="B40" s="53" t="s">
        <v>74</v>
      </c>
      <c r="C40" s="170" t="s">
        <v>79</v>
      </c>
      <c r="D40" s="122">
        <f>VLOOKUP(C40,'ALL-CONFERENCE STANDINGS'!$G$3:'ALL-CONFERENCE STANDINGS'!$I$100,3,FALSE)</f>
        <v>11</v>
      </c>
      <c r="E40" s="54">
        <f>VLOOKUP($C40, 'TEAM DETAIL SCORING'!$C$4:'TEAM DETAIL SCORING'!Z112,3,FALSE)</f>
        <v>6</v>
      </c>
      <c r="F40" s="54">
        <f>VLOOKUP($C40, 'TEAM DETAIL SCORING'!$C$4:'TEAM DETAIL SCORING'!Z112,4,FALSE)</f>
        <v>5</v>
      </c>
      <c r="G40" s="54">
        <f>VLOOKUP($C40, 'TEAM DETAIL SCORING'!$C$4:'TEAM DETAIL SCORING'!Z112,5,FALSE)</f>
        <v>5</v>
      </c>
      <c r="H40" s="54">
        <f>VLOOKUP($C40, 'TEAM DETAIL SCORING'!$C$4:'TEAM DETAIL SCORING'!Z112,6,FALSE)</f>
        <v>6</v>
      </c>
      <c r="I40" s="54">
        <f>VLOOKUP($C40, 'TEAM DETAIL SCORING'!$C$4:'TEAM DETAIL SCORING'!Z112,7,FALSE)</f>
        <v>6</v>
      </c>
      <c r="J40" s="54">
        <f>VLOOKUP($C40, 'TEAM DETAIL SCORING'!$C$4:'TEAM DETAIL SCORING'!Z112,8,FALSE)</f>
        <v>6</v>
      </c>
      <c r="K40" s="54">
        <f>VLOOKUP($C40, 'TEAM DETAIL SCORING'!$C$4:'TEAM DETAIL SCORING'!Z112,9,FALSE)</f>
        <v>7</v>
      </c>
      <c r="L40" s="54">
        <f>VLOOKUP($C40, 'TEAM DETAIL SCORING'!$C$4:'TEAM DETAIL SCORING'!Z112,10,FALSE)</f>
        <v>5</v>
      </c>
      <c r="M40" s="54">
        <f>VLOOKUP($C40, 'TEAM DETAIL SCORING'!$C$4:'TEAM DETAIL SCORING'!Z112,11,FALSE)</f>
        <v>5</v>
      </c>
      <c r="N40" s="55">
        <f>VLOOKUP($C40, 'TEAM DETAIL SCORING'!$C$4:'TEAM DETAIL SCORING'!Z112,12,FALSE)</f>
        <v>51</v>
      </c>
      <c r="O40" s="54">
        <f>VLOOKUP($C40, 'TEAM DETAIL SCORING'!$C$4:'TEAM DETAIL SCORING'!Z112,13,FALSE)</f>
        <v>5</v>
      </c>
      <c r="P40" s="54">
        <f>VLOOKUP($C40, 'TEAM DETAIL SCORING'!$C$4:'TEAM DETAIL SCORING'!Z112,14,FALSE)</f>
        <v>6</v>
      </c>
      <c r="Q40" s="54">
        <f>VLOOKUP($C40, 'TEAM DETAIL SCORING'!$C$4:'TEAM DETAIL SCORING'!Z112,15,FALSE)</f>
        <v>11</v>
      </c>
      <c r="R40" s="54">
        <f>VLOOKUP($C40, 'TEAM DETAIL SCORING'!$C$4:'TEAM DETAIL SCORING'!Z112,16,FALSE)</f>
        <v>8</v>
      </c>
      <c r="S40" s="54">
        <f>VLOOKUP($C40, 'TEAM DETAIL SCORING'!$C$4:'TEAM DETAIL SCORING'!Z112,17,FALSE)</f>
        <v>5</v>
      </c>
      <c r="T40" s="54">
        <f>VLOOKUP($C40, 'TEAM DETAIL SCORING'!$C$4:'TEAM DETAIL SCORING'!Z112,18,FALSE)</f>
        <v>6</v>
      </c>
      <c r="U40" s="54">
        <f>VLOOKUP($C40, 'TEAM DETAIL SCORING'!$C$4:'TEAM DETAIL SCORING'!Z112,19,FALSE)</f>
        <v>7</v>
      </c>
      <c r="V40" s="54">
        <f>VLOOKUP($C40, 'TEAM DETAIL SCORING'!$C$4:'TEAM DETAIL SCORING'!Z112,20,FALSE)</f>
        <v>4</v>
      </c>
      <c r="W40" s="54">
        <f>VLOOKUP($C40, 'TEAM DETAIL SCORING'!$C$4:'TEAM DETAIL SCORING'!Z112,21,FALSE)</f>
        <v>6</v>
      </c>
      <c r="X40" s="55">
        <f>VLOOKUP($C40, 'TEAM DETAIL SCORING'!$C$4:'TEAM DETAIL SCORING'!Z112,22,FALSE)</f>
        <v>58</v>
      </c>
      <c r="Y40" s="55">
        <f t="shared" si="0"/>
        <v>109</v>
      </c>
      <c r="Z40" s="123">
        <f t="shared" si="1"/>
        <v>0</v>
      </c>
      <c r="AA40" s="143">
        <f t="shared" si="2"/>
        <v>35</v>
      </c>
      <c r="AB40" s="27"/>
    </row>
    <row r="41" spans="1:28" ht="18">
      <c r="A41" s="95">
        <v>36</v>
      </c>
      <c r="B41" s="53" t="s">
        <v>75</v>
      </c>
      <c r="C41" s="92" t="s">
        <v>82</v>
      </c>
      <c r="D41" s="122">
        <f>VLOOKUP(C41,'ALL-CONFERENCE STANDINGS'!$G$3:'ALL-CONFERENCE STANDINGS'!$I$100,3,FALSE)</f>
        <v>2</v>
      </c>
      <c r="E41" s="54">
        <f>VLOOKUP($C41, 'TEAM DETAIL SCORING'!$C$4:'TEAM DETAIL SCORING'!Z112,3,FALSE)</f>
        <v>7</v>
      </c>
      <c r="F41" s="54">
        <f>VLOOKUP($C41, 'TEAM DETAIL SCORING'!$C$4:'TEAM DETAIL SCORING'!Z112,4,FALSE)</f>
        <v>6</v>
      </c>
      <c r="G41" s="54">
        <f>VLOOKUP($C41, 'TEAM DETAIL SCORING'!$C$4:'TEAM DETAIL SCORING'!Z112,5,FALSE)</f>
        <v>5</v>
      </c>
      <c r="H41" s="54">
        <f>VLOOKUP($C41, 'TEAM DETAIL SCORING'!$C$4:'TEAM DETAIL SCORING'!Z112,6,FALSE)</f>
        <v>6</v>
      </c>
      <c r="I41" s="54">
        <f>VLOOKUP($C41, 'TEAM DETAIL SCORING'!$C$4:'TEAM DETAIL SCORING'!Z112,7,FALSE)</f>
        <v>6</v>
      </c>
      <c r="J41" s="54">
        <f>VLOOKUP($C41, 'TEAM DETAIL SCORING'!$C$4:'TEAM DETAIL SCORING'!Z112,8,FALSE)</f>
        <v>5</v>
      </c>
      <c r="K41" s="54">
        <f>VLOOKUP($C41, 'TEAM DETAIL SCORING'!$C$4:'TEAM DETAIL SCORING'!Z112,9,FALSE)</f>
        <v>6</v>
      </c>
      <c r="L41" s="54">
        <f>VLOOKUP($C41, 'TEAM DETAIL SCORING'!$C$4:'TEAM DETAIL SCORING'!Z112,10,FALSE)</f>
        <v>3</v>
      </c>
      <c r="M41" s="54">
        <f>VLOOKUP($C41, 'TEAM DETAIL SCORING'!$C$4:'TEAM DETAIL SCORING'!Z112,11,FALSE)</f>
        <v>5</v>
      </c>
      <c r="N41" s="55">
        <f>VLOOKUP($C41, 'TEAM DETAIL SCORING'!$C$4:'TEAM DETAIL SCORING'!Z112,12,FALSE)</f>
        <v>49</v>
      </c>
      <c r="O41" s="54">
        <f>VLOOKUP($C41, 'TEAM DETAIL SCORING'!$C$4:'TEAM DETAIL SCORING'!Z112,13,FALSE)</f>
        <v>7</v>
      </c>
      <c r="P41" s="54">
        <f>VLOOKUP($C41, 'TEAM DETAIL SCORING'!$C$4:'TEAM DETAIL SCORING'!Z112,14,FALSE)</f>
        <v>7</v>
      </c>
      <c r="Q41" s="54">
        <f>VLOOKUP($C41, 'TEAM DETAIL SCORING'!$C$4:'TEAM DETAIL SCORING'!Z112,15,FALSE)</f>
        <v>8</v>
      </c>
      <c r="R41" s="54">
        <f>VLOOKUP($C41, 'TEAM DETAIL SCORING'!$C$4:'TEAM DETAIL SCORING'!Z112,16,FALSE)</f>
        <v>7</v>
      </c>
      <c r="S41" s="54">
        <f>VLOOKUP($C41, 'TEAM DETAIL SCORING'!$C$4:'TEAM DETAIL SCORING'!Z112,17,FALSE)</f>
        <v>8</v>
      </c>
      <c r="T41" s="54">
        <f>VLOOKUP($C41, 'TEAM DETAIL SCORING'!$C$4:'TEAM DETAIL SCORING'!Z112,18,FALSE)</f>
        <v>5</v>
      </c>
      <c r="U41" s="54">
        <f>VLOOKUP($C41, 'TEAM DETAIL SCORING'!$C$4:'TEAM DETAIL SCORING'!Z112,19,FALSE)</f>
        <v>8</v>
      </c>
      <c r="V41" s="54">
        <f>VLOOKUP($C41, 'TEAM DETAIL SCORING'!$C$4:'TEAM DETAIL SCORING'!Z112,20,FALSE)</f>
        <v>4</v>
      </c>
      <c r="W41" s="54">
        <f>VLOOKUP($C41, 'TEAM DETAIL SCORING'!$C$4:'TEAM DETAIL SCORING'!Z112,21,FALSE)</f>
        <v>6</v>
      </c>
      <c r="X41" s="55">
        <f>VLOOKUP($C41, 'TEAM DETAIL SCORING'!$C$4:'TEAM DETAIL SCORING'!Z112,22,FALSE)</f>
        <v>60</v>
      </c>
      <c r="Y41" s="55">
        <f t="shared" si="0"/>
        <v>109</v>
      </c>
      <c r="Z41" s="123">
        <f t="shared" si="1"/>
        <v>0</v>
      </c>
      <c r="AA41" s="143">
        <f t="shared" si="2"/>
        <v>35</v>
      </c>
      <c r="AB41" s="27"/>
    </row>
    <row r="42" spans="1:28" ht="18">
      <c r="A42" s="95">
        <v>37</v>
      </c>
      <c r="B42" s="53" t="s">
        <v>75</v>
      </c>
      <c r="C42" s="92" t="s">
        <v>124</v>
      </c>
      <c r="D42" s="122">
        <f>VLOOKUP(C42,'ALL-CONFERENCE STANDINGS'!$G$3:'ALL-CONFERENCE STANDINGS'!$I$100,3,FALSE)</f>
        <v>3</v>
      </c>
      <c r="E42" s="54">
        <f>VLOOKUP($C42, 'TEAM DETAIL SCORING'!$C$4:'TEAM DETAIL SCORING'!Z112,3,FALSE)</f>
        <v>5</v>
      </c>
      <c r="F42" s="54">
        <f>VLOOKUP($C42, 'TEAM DETAIL SCORING'!$C$4:'TEAM DETAIL SCORING'!Z112,4,FALSE)</f>
        <v>5</v>
      </c>
      <c r="G42" s="54">
        <f>VLOOKUP($C42, 'TEAM DETAIL SCORING'!$C$4:'TEAM DETAIL SCORING'!Z112,5,FALSE)</f>
        <v>6</v>
      </c>
      <c r="H42" s="54">
        <f>VLOOKUP($C42, 'TEAM DETAIL SCORING'!$C$4:'TEAM DETAIL SCORING'!Z112,6,FALSE)</f>
        <v>9</v>
      </c>
      <c r="I42" s="54">
        <f>VLOOKUP($C42, 'TEAM DETAIL SCORING'!$C$4:'TEAM DETAIL SCORING'!Z112,7,FALSE)</f>
        <v>6</v>
      </c>
      <c r="J42" s="54">
        <f>VLOOKUP($C42, 'TEAM DETAIL SCORING'!$C$4:'TEAM DETAIL SCORING'!Z112,8,FALSE)</f>
        <v>8</v>
      </c>
      <c r="K42" s="54">
        <f>VLOOKUP($C42, 'TEAM DETAIL SCORING'!$C$4:'TEAM DETAIL SCORING'!Z112,9,FALSE)</f>
        <v>6</v>
      </c>
      <c r="L42" s="54">
        <f>VLOOKUP($C42, 'TEAM DETAIL SCORING'!$C$4:'TEAM DETAIL SCORING'!Z112,10,FALSE)</f>
        <v>6</v>
      </c>
      <c r="M42" s="54">
        <f>VLOOKUP($C42, 'TEAM DETAIL SCORING'!$C$4:'TEAM DETAIL SCORING'!Z112,11,FALSE)</f>
        <v>6</v>
      </c>
      <c r="N42" s="55">
        <f>VLOOKUP($C42, 'TEAM DETAIL SCORING'!$C$4:'TEAM DETAIL SCORING'!Z112,12,FALSE)</f>
        <v>57</v>
      </c>
      <c r="O42" s="54">
        <f>VLOOKUP($C42, 'TEAM DETAIL SCORING'!$C$4:'TEAM DETAIL SCORING'!Z112,13,FALSE)</f>
        <v>5</v>
      </c>
      <c r="P42" s="54">
        <f>VLOOKUP($C42, 'TEAM DETAIL SCORING'!$C$4:'TEAM DETAIL SCORING'!Z112,14,FALSE)</f>
        <v>6</v>
      </c>
      <c r="Q42" s="54">
        <f>VLOOKUP($C42, 'TEAM DETAIL SCORING'!$C$4:'TEAM DETAIL SCORING'!Z112,15,FALSE)</f>
        <v>6</v>
      </c>
      <c r="R42" s="54">
        <f>VLOOKUP($C42, 'TEAM DETAIL SCORING'!$C$4:'TEAM DETAIL SCORING'!Z112,16,FALSE)</f>
        <v>6</v>
      </c>
      <c r="S42" s="54">
        <f>VLOOKUP($C42, 'TEAM DETAIL SCORING'!$C$4:'TEAM DETAIL SCORING'!Z112,17,FALSE)</f>
        <v>5</v>
      </c>
      <c r="T42" s="54">
        <f>VLOOKUP($C42, 'TEAM DETAIL SCORING'!$C$4:'TEAM DETAIL SCORING'!Z112,18,FALSE)</f>
        <v>5</v>
      </c>
      <c r="U42" s="54">
        <f>VLOOKUP($C42, 'TEAM DETAIL SCORING'!$C$4:'TEAM DETAIL SCORING'!Z112,19,FALSE)</f>
        <v>7</v>
      </c>
      <c r="V42" s="54">
        <f>VLOOKUP($C42, 'TEAM DETAIL SCORING'!$C$4:'TEAM DETAIL SCORING'!Z112,20,FALSE)</f>
        <v>5</v>
      </c>
      <c r="W42" s="54">
        <f>VLOOKUP($C42, 'TEAM DETAIL SCORING'!$C$4:'TEAM DETAIL SCORING'!Z112,21,FALSE)</f>
        <v>7</v>
      </c>
      <c r="X42" s="55">
        <f>VLOOKUP($C42, 'TEAM DETAIL SCORING'!$C$4:'TEAM DETAIL SCORING'!Z112,22,FALSE)</f>
        <v>52</v>
      </c>
      <c r="Y42" s="55">
        <f t="shared" si="0"/>
        <v>109</v>
      </c>
      <c r="Z42" s="123">
        <f t="shared" si="1"/>
        <v>0</v>
      </c>
      <c r="AA42" s="143">
        <f t="shared" si="2"/>
        <v>35</v>
      </c>
      <c r="AB42" s="27"/>
    </row>
    <row r="43" spans="1:28" ht="18">
      <c r="A43" s="95">
        <v>38</v>
      </c>
      <c r="B43" s="53" t="s">
        <v>75</v>
      </c>
      <c r="C43" s="92" t="s">
        <v>89</v>
      </c>
      <c r="D43" s="122">
        <f>VLOOKUP(C43,'ALL-CONFERENCE STANDINGS'!$G$3:'ALL-CONFERENCE STANDINGS'!$I$100,3,FALSE)</f>
        <v>0</v>
      </c>
      <c r="E43" s="54">
        <f>VLOOKUP($C43, 'TEAM DETAIL SCORING'!$C$4:'TEAM DETAIL SCORING'!Z119,3,FALSE)</f>
        <v>7</v>
      </c>
      <c r="F43" s="54">
        <f>VLOOKUP($C43, 'TEAM DETAIL SCORING'!$C$4:'TEAM DETAIL SCORING'!Z119,4,FALSE)</f>
        <v>6</v>
      </c>
      <c r="G43" s="54">
        <f>VLOOKUP($C43, 'TEAM DETAIL SCORING'!$C$4:'TEAM DETAIL SCORING'!Z119,5,FALSE)</f>
        <v>4</v>
      </c>
      <c r="H43" s="54">
        <f>VLOOKUP($C43, 'TEAM DETAIL SCORING'!$C$4:'TEAM DETAIL SCORING'!Z119,6,FALSE)</f>
        <v>7</v>
      </c>
      <c r="I43" s="54">
        <f>VLOOKUP($C43, 'TEAM DETAIL SCORING'!$C$4:'TEAM DETAIL SCORING'!Z119,7,FALSE)</f>
        <v>6</v>
      </c>
      <c r="J43" s="54">
        <f>VLOOKUP($C43, 'TEAM DETAIL SCORING'!$C$4:'TEAM DETAIL SCORING'!Z119,8,FALSE)</f>
        <v>6</v>
      </c>
      <c r="K43" s="54">
        <f>VLOOKUP($C43, 'TEAM DETAIL SCORING'!$C$4:'TEAM DETAIL SCORING'!Z119,9,FALSE)</f>
        <v>5</v>
      </c>
      <c r="L43" s="54">
        <f>VLOOKUP($C43, 'TEAM DETAIL SCORING'!$C$4:'TEAM DETAIL SCORING'!Z119,10,FALSE)</f>
        <v>5</v>
      </c>
      <c r="M43" s="54">
        <f>VLOOKUP($C43, 'TEAM DETAIL SCORING'!$C$4:'TEAM DETAIL SCORING'!Z119,11,FALSE)</f>
        <v>7</v>
      </c>
      <c r="N43" s="55">
        <f>VLOOKUP($C43, 'TEAM DETAIL SCORING'!$C$4:'TEAM DETAIL SCORING'!Z119,12,FALSE)</f>
        <v>53</v>
      </c>
      <c r="O43" s="54">
        <f>VLOOKUP($C43, 'TEAM DETAIL SCORING'!$C$4:'TEAM DETAIL SCORING'!Z119,13,FALSE)</f>
        <v>5</v>
      </c>
      <c r="P43" s="54">
        <f>VLOOKUP($C43, 'TEAM DETAIL SCORING'!$C$4:'TEAM DETAIL SCORING'!Z119,14,FALSE)</f>
        <v>6</v>
      </c>
      <c r="Q43" s="54">
        <f>VLOOKUP($C43, 'TEAM DETAIL SCORING'!$C$4:'TEAM DETAIL SCORING'!Z119,15,FALSE)</f>
        <v>7</v>
      </c>
      <c r="R43" s="54">
        <f>VLOOKUP($C43, 'TEAM DETAIL SCORING'!$C$4:'TEAM DETAIL SCORING'!Z119,16,FALSE)</f>
        <v>6</v>
      </c>
      <c r="S43" s="54">
        <f>VLOOKUP($C43, 'TEAM DETAIL SCORING'!$C$4:'TEAM DETAIL SCORING'!Z119,17,FALSE)</f>
        <v>7</v>
      </c>
      <c r="T43" s="54">
        <f>VLOOKUP($C43, 'TEAM DETAIL SCORING'!$C$4:'TEAM DETAIL SCORING'!Z119,18,FALSE)</f>
        <v>5</v>
      </c>
      <c r="U43" s="54">
        <f>VLOOKUP($C43, 'TEAM DETAIL SCORING'!$C$4:'TEAM DETAIL SCORING'!Z119,19,FALSE)</f>
        <v>6</v>
      </c>
      <c r="V43" s="54">
        <f>VLOOKUP($C43, 'TEAM DETAIL SCORING'!$C$4:'TEAM DETAIL SCORING'!Z119,20,FALSE)</f>
        <v>6</v>
      </c>
      <c r="W43" s="54">
        <f>VLOOKUP($C43, 'TEAM DETAIL SCORING'!$C$4:'TEAM DETAIL SCORING'!Z119,21,FALSE)</f>
        <v>8</v>
      </c>
      <c r="X43" s="55">
        <f>VLOOKUP($C43, 'TEAM DETAIL SCORING'!$C$4:'TEAM DETAIL SCORING'!Z112,22,FALSE)</f>
        <v>56</v>
      </c>
      <c r="Y43" s="55">
        <f t="shared" si="0"/>
        <v>109</v>
      </c>
      <c r="Z43" s="123">
        <f t="shared" si="1"/>
        <v>0</v>
      </c>
      <c r="AA43" s="143">
        <f t="shared" si="2"/>
        <v>35</v>
      </c>
      <c r="AB43" s="27"/>
    </row>
    <row r="44" spans="1:28" ht="18">
      <c r="A44" s="95">
        <v>39</v>
      </c>
      <c r="B44" s="53" t="s">
        <v>75</v>
      </c>
      <c r="C44" s="92" t="s">
        <v>90</v>
      </c>
      <c r="D44" s="122">
        <f>VLOOKUP(C44,'ALL-CONFERENCE STANDINGS'!$G$3:'ALL-CONFERENCE STANDINGS'!$I$100,3,FALSE)</f>
        <v>0</v>
      </c>
      <c r="E44" s="54">
        <f>VLOOKUP($C44, 'TEAM DETAIL SCORING'!$C$4:'TEAM DETAIL SCORING'!Z119,3,FALSE)</f>
        <v>8</v>
      </c>
      <c r="F44" s="54">
        <f>VLOOKUP($C44, 'TEAM DETAIL SCORING'!$C$4:'TEAM DETAIL SCORING'!Z119,4,FALSE)</f>
        <v>7</v>
      </c>
      <c r="G44" s="54">
        <f>VLOOKUP($C44, 'TEAM DETAIL SCORING'!$C$4:'TEAM DETAIL SCORING'!Z119,5,FALSE)</f>
        <v>4</v>
      </c>
      <c r="H44" s="54">
        <f>VLOOKUP($C44, 'TEAM DETAIL SCORING'!$C$4:'TEAM DETAIL SCORING'!Z119,6,FALSE)</f>
        <v>7</v>
      </c>
      <c r="I44" s="54">
        <f>VLOOKUP($C44, 'TEAM DETAIL SCORING'!$C$4:'TEAM DETAIL SCORING'!Z119,7,FALSE)</f>
        <v>6</v>
      </c>
      <c r="J44" s="54">
        <f>VLOOKUP($C44, 'TEAM DETAIL SCORING'!$C$4:'TEAM DETAIL SCORING'!Z119,8,FALSE)</f>
        <v>7</v>
      </c>
      <c r="K44" s="54">
        <f>VLOOKUP($C44, 'TEAM DETAIL SCORING'!$C$4:'TEAM DETAIL SCORING'!Z119,9,FALSE)</f>
        <v>7</v>
      </c>
      <c r="L44" s="54">
        <f>VLOOKUP($C44, 'TEAM DETAIL SCORING'!$C$4:'TEAM DETAIL SCORING'!Z119,10,FALSE)</f>
        <v>4</v>
      </c>
      <c r="M44" s="54">
        <f>VLOOKUP($C44, 'TEAM DETAIL SCORING'!$C$4:'TEAM DETAIL SCORING'!Z119,11,FALSE)</f>
        <v>9</v>
      </c>
      <c r="N44" s="55">
        <f>VLOOKUP($C44, 'TEAM DETAIL SCORING'!$C$4:'TEAM DETAIL SCORING'!Z119,12,FALSE)</f>
        <v>59</v>
      </c>
      <c r="O44" s="54">
        <f>VLOOKUP($C44, 'TEAM DETAIL SCORING'!$C$4:'TEAM DETAIL SCORING'!Z119,13,FALSE)</f>
        <v>5</v>
      </c>
      <c r="P44" s="54">
        <f>VLOOKUP($C44, 'TEAM DETAIL SCORING'!$C$4:'TEAM DETAIL SCORING'!Z119,14,FALSE)</f>
        <v>7</v>
      </c>
      <c r="Q44" s="54">
        <f>VLOOKUP($C44, 'TEAM DETAIL SCORING'!$C$4:'TEAM DETAIL SCORING'!Z119,15,FALSE)</f>
        <v>5</v>
      </c>
      <c r="R44" s="54">
        <f>VLOOKUP($C44, 'TEAM DETAIL SCORING'!$C$4:'TEAM DETAIL SCORING'!Z119,16,FALSE)</f>
        <v>6</v>
      </c>
      <c r="S44" s="54">
        <f>VLOOKUP($C44, 'TEAM DETAIL SCORING'!$C$4:'TEAM DETAIL SCORING'!Z119,17,FALSE)</f>
        <v>5</v>
      </c>
      <c r="T44" s="54">
        <f>VLOOKUP($C44, 'TEAM DETAIL SCORING'!$C$4:'TEAM DETAIL SCORING'!Z119,18,FALSE)</f>
        <v>4</v>
      </c>
      <c r="U44" s="54">
        <f>VLOOKUP($C44, 'TEAM DETAIL SCORING'!$C$4:'TEAM DETAIL SCORING'!Z119,19,FALSE)</f>
        <v>7</v>
      </c>
      <c r="V44" s="54">
        <f>VLOOKUP($C44, 'TEAM DETAIL SCORING'!$C$4:'TEAM DETAIL SCORING'!Z119,20,FALSE)</f>
        <v>6</v>
      </c>
      <c r="W44" s="54">
        <f>VLOOKUP($C44, 'TEAM DETAIL SCORING'!$C$4:'TEAM DETAIL SCORING'!Z119,21,FALSE)</f>
        <v>5</v>
      </c>
      <c r="X44" s="55">
        <f>VLOOKUP($C44, 'TEAM DETAIL SCORING'!$C$4:'TEAM DETAIL SCORING'!Z112,22,FALSE)</f>
        <v>50</v>
      </c>
      <c r="Y44" s="55">
        <f t="shared" si="0"/>
        <v>109</v>
      </c>
      <c r="Z44" s="123">
        <f t="shared" si="1"/>
        <v>0</v>
      </c>
      <c r="AA44" s="143">
        <f t="shared" si="2"/>
        <v>35</v>
      </c>
      <c r="AB44" s="27"/>
    </row>
    <row r="45" spans="1:28" ht="18">
      <c r="A45" s="95">
        <v>40</v>
      </c>
      <c r="B45" s="53" t="s">
        <v>75</v>
      </c>
      <c r="C45" s="92" t="s">
        <v>55</v>
      </c>
      <c r="D45" s="122">
        <f>VLOOKUP(C45,'ALL-CONFERENCE STANDINGS'!$G$3:'ALL-CONFERENCE STANDINGS'!$I$100,3,FALSE)</f>
        <v>3</v>
      </c>
      <c r="E45" s="54">
        <f>VLOOKUP($C45, 'TEAM DETAIL SCORING'!$C$4:'TEAM DETAIL SCORING'!Z112,3,FALSE)</f>
        <v>6</v>
      </c>
      <c r="F45" s="54">
        <f>VLOOKUP($C45, 'TEAM DETAIL SCORING'!$C$4:'TEAM DETAIL SCORING'!Z112,4,FALSE)</f>
        <v>6</v>
      </c>
      <c r="G45" s="54">
        <f>VLOOKUP($C45, 'TEAM DETAIL SCORING'!$C$4:'TEAM DETAIL SCORING'!Z112,5,FALSE)</f>
        <v>5</v>
      </c>
      <c r="H45" s="54">
        <f>VLOOKUP($C45, 'TEAM DETAIL SCORING'!$C$4:'TEAM DETAIL SCORING'!Z112,6,FALSE)</f>
        <v>9</v>
      </c>
      <c r="I45" s="54">
        <f>VLOOKUP($C45, 'TEAM DETAIL SCORING'!$C$4:'TEAM DETAIL SCORING'!Z112,7,FALSE)</f>
        <v>6</v>
      </c>
      <c r="J45" s="54">
        <f>VLOOKUP($C45, 'TEAM DETAIL SCORING'!$C$4:'TEAM DETAIL SCORING'!Z112,8,FALSE)</f>
        <v>6</v>
      </c>
      <c r="K45" s="54">
        <f>VLOOKUP($C45, 'TEAM DETAIL SCORING'!$C$4:'TEAM DETAIL SCORING'!Z112,9,FALSE)</f>
        <v>10</v>
      </c>
      <c r="L45" s="54">
        <f>VLOOKUP($C45, 'TEAM DETAIL SCORING'!$C$4:'TEAM DETAIL SCORING'!Z112,10,FALSE)</f>
        <v>3</v>
      </c>
      <c r="M45" s="54">
        <f>VLOOKUP($C45, 'TEAM DETAIL SCORING'!$C$4:'TEAM DETAIL SCORING'!Z112,11,FALSE)</f>
        <v>6</v>
      </c>
      <c r="N45" s="55">
        <f>VLOOKUP($C45, 'TEAM DETAIL SCORING'!$C$4:'TEAM DETAIL SCORING'!Z112,12,FALSE)</f>
        <v>57</v>
      </c>
      <c r="O45" s="54">
        <f>VLOOKUP($C45, 'TEAM DETAIL SCORING'!$C$4:'TEAM DETAIL SCORING'!Z112,13,FALSE)</f>
        <v>5</v>
      </c>
      <c r="P45" s="54">
        <f>VLOOKUP($C45, 'TEAM DETAIL SCORING'!$C$4:'TEAM DETAIL SCORING'!Z112,14,FALSE)</f>
        <v>8</v>
      </c>
      <c r="Q45" s="54">
        <f>VLOOKUP($C45, 'TEAM DETAIL SCORING'!$C$4:'TEAM DETAIL SCORING'!Z112,15,FALSE)</f>
        <v>6</v>
      </c>
      <c r="R45" s="54">
        <f>VLOOKUP($C45, 'TEAM DETAIL SCORING'!$C$4:'TEAM DETAIL SCORING'!Z112,16,FALSE)</f>
        <v>7</v>
      </c>
      <c r="S45" s="54">
        <f>VLOOKUP($C45, 'TEAM DETAIL SCORING'!$C$4:'TEAM DETAIL SCORING'!Z112,17,FALSE)</f>
        <v>5</v>
      </c>
      <c r="T45" s="54">
        <f>VLOOKUP($C45, 'TEAM DETAIL SCORING'!$C$4:'TEAM DETAIL SCORING'!Z112,18,FALSE)</f>
        <v>4</v>
      </c>
      <c r="U45" s="54">
        <f>VLOOKUP($C45, 'TEAM DETAIL SCORING'!$C$4:'TEAM DETAIL SCORING'!Z112,19,FALSE)</f>
        <v>7</v>
      </c>
      <c r="V45" s="54">
        <f>VLOOKUP($C45, 'TEAM DETAIL SCORING'!$C$4:'TEAM DETAIL SCORING'!Z112,20,FALSE)</f>
        <v>5</v>
      </c>
      <c r="W45" s="54">
        <f>VLOOKUP($C45, 'TEAM DETAIL SCORING'!$C$4:'TEAM DETAIL SCORING'!Z112,21,FALSE)</f>
        <v>6</v>
      </c>
      <c r="X45" s="55">
        <f>VLOOKUP($C45, 'TEAM DETAIL SCORING'!$C$4:'TEAM DETAIL SCORING'!Z112,22,FALSE)</f>
        <v>53</v>
      </c>
      <c r="Y45" s="55">
        <f t="shared" si="0"/>
        <v>110</v>
      </c>
      <c r="Z45" s="123">
        <f t="shared" si="1"/>
        <v>0</v>
      </c>
      <c r="AA45" s="143">
        <f t="shared" si="2"/>
        <v>40</v>
      </c>
      <c r="AB45" s="27"/>
    </row>
    <row r="46" spans="1:28" ht="18">
      <c r="A46" s="95">
        <v>41</v>
      </c>
      <c r="B46" s="53" t="s">
        <v>76</v>
      </c>
      <c r="C46" s="106" t="s">
        <v>123</v>
      </c>
      <c r="D46" s="122">
        <f>VLOOKUP(C46,'ALL-CONFERENCE STANDINGS'!$G$3:'ALL-CONFERENCE STANDINGS'!$I$100,3,FALSE)</f>
        <v>0</v>
      </c>
      <c r="E46" s="54">
        <f>VLOOKUP($C46, 'TEAM DETAIL SCORING'!$C$4:'TEAM DETAIL SCORING'!Z112,3,FALSE)</f>
        <v>7</v>
      </c>
      <c r="F46" s="54">
        <f>VLOOKUP($C46, 'TEAM DETAIL SCORING'!$C$4:'TEAM DETAIL SCORING'!Z112,4,FALSE)</f>
        <v>7</v>
      </c>
      <c r="G46" s="54">
        <f>VLOOKUP($C46, 'TEAM DETAIL SCORING'!$C$4:'TEAM DETAIL SCORING'!Z112,5,FALSE)</f>
        <v>4</v>
      </c>
      <c r="H46" s="54">
        <f>VLOOKUP($C46, 'TEAM DETAIL SCORING'!$C$4:'TEAM DETAIL SCORING'!Z112,6,FALSE)</f>
        <v>7</v>
      </c>
      <c r="I46" s="54">
        <f>VLOOKUP($C46, 'TEAM DETAIL SCORING'!$C$4:'TEAM DETAIL SCORING'!Z112,7,FALSE)</f>
        <v>7</v>
      </c>
      <c r="J46" s="54">
        <f>VLOOKUP($C46, 'TEAM DETAIL SCORING'!$C$4:'TEAM DETAIL SCORING'!Z112,8,FALSE)</f>
        <v>5</v>
      </c>
      <c r="K46" s="54">
        <f>VLOOKUP($C46, 'TEAM DETAIL SCORING'!$C$4:'TEAM DETAIL SCORING'!Z112,9,FALSE)</f>
        <v>6</v>
      </c>
      <c r="L46" s="54">
        <f>VLOOKUP($C46, 'TEAM DETAIL SCORING'!$C$4:'TEAM DETAIL SCORING'!Z112,10,FALSE)</f>
        <v>6</v>
      </c>
      <c r="M46" s="54">
        <f>VLOOKUP($C46, 'TEAM DETAIL SCORING'!$C$4:'TEAM DETAIL SCORING'!Z112,11,FALSE)</f>
        <v>6</v>
      </c>
      <c r="N46" s="55">
        <f>VLOOKUP($C46, 'TEAM DETAIL SCORING'!$C$4:'TEAM DETAIL SCORING'!Z112,12,FALSE)</f>
        <v>55</v>
      </c>
      <c r="O46" s="54">
        <f>VLOOKUP($C46, 'TEAM DETAIL SCORING'!$C$4:'TEAM DETAIL SCORING'!Z112,13,FALSE)</f>
        <v>8</v>
      </c>
      <c r="P46" s="54">
        <f>VLOOKUP($C46, 'TEAM DETAIL SCORING'!$C$4:'TEAM DETAIL SCORING'!Z112,14,FALSE)</f>
        <v>7</v>
      </c>
      <c r="Q46" s="54">
        <f>VLOOKUP($C46, 'TEAM DETAIL SCORING'!$C$4:'TEAM DETAIL SCORING'!Z112,15,FALSE)</f>
        <v>5</v>
      </c>
      <c r="R46" s="54">
        <f>VLOOKUP($C46, 'TEAM DETAIL SCORING'!$C$4:'TEAM DETAIL SCORING'!Z112,16,FALSE)</f>
        <v>6</v>
      </c>
      <c r="S46" s="54">
        <f>VLOOKUP($C46, 'TEAM DETAIL SCORING'!$C$4:'TEAM DETAIL SCORING'!Z112,17,FALSE)</f>
        <v>7</v>
      </c>
      <c r="T46" s="54">
        <f>VLOOKUP($C46, 'TEAM DETAIL SCORING'!$C$4:'TEAM DETAIL SCORING'!Z112,18,FALSE)</f>
        <v>5</v>
      </c>
      <c r="U46" s="54">
        <f>VLOOKUP($C46, 'TEAM DETAIL SCORING'!$C$4:'TEAM DETAIL SCORING'!Z112,19,FALSE)</f>
        <v>6</v>
      </c>
      <c r="V46" s="54">
        <f>VLOOKUP($C46, 'TEAM DETAIL SCORING'!$C$4:'TEAM DETAIL SCORING'!Z112,20,FALSE)</f>
        <v>3</v>
      </c>
      <c r="W46" s="54">
        <f>VLOOKUP($C46, 'TEAM DETAIL SCORING'!$C$4:'TEAM DETAIL SCORING'!Z112,21,FALSE)</f>
        <v>8</v>
      </c>
      <c r="X46" s="55">
        <f>VLOOKUP($C46, 'TEAM DETAIL SCORING'!$C$4:'TEAM DETAIL SCORING'!Z112,22,FALSE)</f>
        <v>55</v>
      </c>
      <c r="Y46" s="55">
        <f t="shared" si="0"/>
        <v>110</v>
      </c>
      <c r="Z46" s="123">
        <f t="shared" si="1"/>
        <v>0</v>
      </c>
      <c r="AA46" s="143">
        <f t="shared" si="2"/>
        <v>40</v>
      </c>
      <c r="AB46" s="27"/>
    </row>
    <row r="47" spans="1:28" ht="18">
      <c r="A47" s="95">
        <v>42</v>
      </c>
      <c r="B47" s="53" t="s">
        <v>76</v>
      </c>
      <c r="C47" s="92" t="s">
        <v>50</v>
      </c>
      <c r="D47" s="122">
        <f>VLOOKUP(C47,'ALL-CONFERENCE STANDINGS'!$G$3:'ALL-CONFERENCE STANDINGS'!$I$100,3,FALSE)</f>
        <v>0.5</v>
      </c>
      <c r="E47" s="54">
        <f>VLOOKUP($C47, 'TEAM DETAIL SCORING'!$C$4:'TEAM DETAIL SCORING'!Z119,3,FALSE)</f>
        <v>6</v>
      </c>
      <c r="F47" s="54">
        <f>VLOOKUP($C47, 'TEAM DETAIL SCORING'!$C$4:'TEAM DETAIL SCORING'!Z119,4,FALSE)</f>
        <v>6</v>
      </c>
      <c r="G47" s="54">
        <f>VLOOKUP($C47, 'TEAM DETAIL SCORING'!$C$4:'TEAM DETAIL SCORING'!Z119,5,FALSE)</f>
        <v>5</v>
      </c>
      <c r="H47" s="54">
        <f>VLOOKUP($C47, 'TEAM DETAIL SCORING'!$C$4:'TEAM DETAIL SCORING'!Z119,6,FALSE)</f>
        <v>8</v>
      </c>
      <c r="I47" s="54">
        <f>VLOOKUP($C47, 'TEAM DETAIL SCORING'!$C$4:'TEAM DETAIL SCORING'!Z119,7,FALSE)</f>
        <v>5</v>
      </c>
      <c r="J47" s="54">
        <f>VLOOKUP($C47, 'TEAM DETAIL SCORING'!$C$4:'TEAM DETAIL SCORING'!Z119,8,FALSE)</f>
        <v>6</v>
      </c>
      <c r="K47" s="54">
        <f>VLOOKUP($C47, 'TEAM DETAIL SCORING'!$C$4:'TEAM DETAIL SCORING'!Z119,9,FALSE)</f>
        <v>8</v>
      </c>
      <c r="L47" s="54">
        <f>VLOOKUP($C47, 'TEAM DETAIL SCORING'!$C$4:'TEAM DETAIL SCORING'!Z119,10,FALSE)</f>
        <v>5</v>
      </c>
      <c r="M47" s="54">
        <f>VLOOKUP($C47, 'TEAM DETAIL SCORING'!$C$4:'TEAM DETAIL SCORING'!Z119,11,FALSE)</f>
        <v>7</v>
      </c>
      <c r="N47" s="55">
        <f>VLOOKUP($C47, 'TEAM DETAIL SCORING'!$C$4:'TEAM DETAIL SCORING'!Z119,12,FALSE)</f>
        <v>56</v>
      </c>
      <c r="O47" s="54">
        <f>VLOOKUP($C47, 'TEAM DETAIL SCORING'!$C$4:'TEAM DETAIL SCORING'!Z119,13,FALSE)</f>
        <v>6</v>
      </c>
      <c r="P47" s="54">
        <f>VLOOKUP($C47, 'TEAM DETAIL SCORING'!$C$4:'TEAM DETAIL SCORING'!Z119,14,FALSE)</f>
        <v>7</v>
      </c>
      <c r="Q47" s="54">
        <f>VLOOKUP($C47, 'TEAM DETAIL SCORING'!$C$4:'TEAM DETAIL SCORING'!Z119,15,FALSE)</f>
        <v>5</v>
      </c>
      <c r="R47" s="54">
        <f>VLOOKUP($C47, 'TEAM DETAIL SCORING'!$C$4:'TEAM DETAIL SCORING'!Z119,16,FALSE)</f>
        <v>10</v>
      </c>
      <c r="S47" s="54">
        <f>VLOOKUP($C47, 'TEAM DETAIL SCORING'!$C$4:'TEAM DETAIL SCORING'!Z119,17,FALSE)</f>
        <v>6</v>
      </c>
      <c r="T47" s="54">
        <f>VLOOKUP($C47, 'TEAM DETAIL SCORING'!$C$4:'TEAM DETAIL SCORING'!Z119,18,FALSE)</f>
        <v>6</v>
      </c>
      <c r="U47" s="54">
        <f>VLOOKUP($C47, 'TEAM DETAIL SCORING'!$C$4:'TEAM DETAIL SCORING'!Z119,19,FALSE)</f>
        <v>7</v>
      </c>
      <c r="V47" s="54">
        <f>VLOOKUP($C47, 'TEAM DETAIL SCORING'!$C$4:'TEAM DETAIL SCORING'!Z119,20,FALSE)</f>
        <v>5</v>
      </c>
      <c r="W47" s="54">
        <f>VLOOKUP($C47, 'TEAM DETAIL SCORING'!$C$4:'TEAM DETAIL SCORING'!Z119,21,FALSE)</f>
        <v>5</v>
      </c>
      <c r="X47" s="55">
        <f>VLOOKUP($C47, 'TEAM DETAIL SCORING'!$C$4:'TEAM DETAIL SCORING'!Z112,22,FALSE)</f>
        <v>57</v>
      </c>
      <c r="Y47" s="55">
        <f t="shared" si="0"/>
        <v>113</v>
      </c>
      <c r="Z47" s="123">
        <f t="shared" si="1"/>
        <v>0</v>
      </c>
      <c r="AA47" s="143">
        <f t="shared" si="2"/>
        <v>42</v>
      </c>
      <c r="AB47" s="27"/>
    </row>
    <row r="48" spans="1:28" ht="18">
      <c r="A48" s="95">
        <v>43</v>
      </c>
      <c r="B48" s="53" t="s">
        <v>76</v>
      </c>
      <c r="C48" s="92" t="s">
        <v>78</v>
      </c>
      <c r="D48" s="122">
        <f>VLOOKUP(C48,'ALL-CONFERENCE STANDINGS'!$G$3:'ALL-CONFERENCE STANDINGS'!$I$100,3,FALSE)</f>
        <v>0</v>
      </c>
      <c r="E48" s="54">
        <f>VLOOKUP($C48, 'TEAM DETAIL SCORING'!$C$4:'TEAM DETAIL SCORING'!Z119,3,FALSE)</f>
        <v>4</v>
      </c>
      <c r="F48" s="54">
        <f>VLOOKUP($C48, 'TEAM DETAIL SCORING'!$C$4:'TEAM DETAIL SCORING'!Z119,4,FALSE)</f>
        <v>6</v>
      </c>
      <c r="G48" s="54">
        <f>VLOOKUP($C48, 'TEAM DETAIL SCORING'!$C$4:'TEAM DETAIL SCORING'!Z119,5,FALSE)</f>
        <v>6</v>
      </c>
      <c r="H48" s="54">
        <f>VLOOKUP($C48, 'TEAM DETAIL SCORING'!$C$4:'TEAM DETAIL SCORING'!Z119,6,FALSE)</f>
        <v>8</v>
      </c>
      <c r="I48" s="54">
        <f>VLOOKUP($C48, 'TEAM DETAIL SCORING'!$C$4:'TEAM DETAIL SCORING'!Z119,7,FALSE)</f>
        <v>6</v>
      </c>
      <c r="J48" s="54">
        <f>VLOOKUP($C48, 'TEAM DETAIL SCORING'!$C$4:'TEAM DETAIL SCORING'!Z119,8,FALSE)</f>
        <v>9</v>
      </c>
      <c r="K48" s="54">
        <f>VLOOKUP($C48, 'TEAM DETAIL SCORING'!$C$4:'TEAM DETAIL SCORING'!Z119,9,FALSE)</f>
        <v>9</v>
      </c>
      <c r="L48" s="54">
        <f>VLOOKUP($C48, 'TEAM DETAIL SCORING'!$C$4:'TEAM DETAIL SCORING'!Z119,10,FALSE)</f>
        <v>4</v>
      </c>
      <c r="M48" s="54">
        <f>VLOOKUP($C48, 'TEAM DETAIL SCORING'!$C$4:'TEAM DETAIL SCORING'!Z119,11,FALSE)</f>
        <v>5</v>
      </c>
      <c r="N48" s="55">
        <f>VLOOKUP($C48, 'TEAM DETAIL SCORING'!$C$4:'TEAM DETAIL SCORING'!Z119,12,FALSE)</f>
        <v>57</v>
      </c>
      <c r="O48" s="54">
        <f>VLOOKUP($C48, 'TEAM DETAIL SCORING'!$C$4:'TEAM DETAIL SCORING'!Z119,13,FALSE)</f>
        <v>5</v>
      </c>
      <c r="P48" s="54">
        <f>VLOOKUP($C48, 'TEAM DETAIL SCORING'!$C$4:'TEAM DETAIL SCORING'!Z119,14,FALSE)</f>
        <v>6</v>
      </c>
      <c r="Q48" s="54">
        <f>VLOOKUP($C48, 'TEAM DETAIL SCORING'!$C$4:'TEAM DETAIL SCORING'!Z119,15,FALSE)</f>
        <v>7</v>
      </c>
      <c r="R48" s="54">
        <f>VLOOKUP($C48, 'TEAM DETAIL SCORING'!$C$4:'TEAM DETAIL SCORING'!Z119,16,FALSE)</f>
        <v>7</v>
      </c>
      <c r="S48" s="54">
        <f>VLOOKUP($C48, 'TEAM DETAIL SCORING'!$C$4:'TEAM DETAIL SCORING'!Z119,17,FALSE)</f>
        <v>9</v>
      </c>
      <c r="T48" s="54">
        <f>VLOOKUP($C48, 'TEAM DETAIL SCORING'!$C$4:'TEAM DETAIL SCORING'!Z119,18,FALSE)</f>
        <v>6</v>
      </c>
      <c r="U48" s="54">
        <f>VLOOKUP($C48, 'TEAM DETAIL SCORING'!$C$4:'TEAM DETAIL SCORING'!Z119,19,FALSE)</f>
        <v>7</v>
      </c>
      <c r="V48" s="54">
        <f>VLOOKUP($C48, 'TEAM DETAIL SCORING'!$C$4:'TEAM DETAIL SCORING'!Z119,20,FALSE)</f>
        <v>5</v>
      </c>
      <c r="W48" s="54">
        <f>VLOOKUP($C48, 'TEAM DETAIL SCORING'!$C$4:'TEAM DETAIL SCORING'!Z119,21,FALSE)</f>
        <v>5</v>
      </c>
      <c r="X48" s="55">
        <f>VLOOKUP($C48, 'TEAM DETAIL SCORING'!$C$4:'TEAM DETAIL SCORING'!Z112,22,FALSE)</f>
        <v>57</v>
      </c>
      <c r="Y48" s="55">
        <f t="shared" si="0"/>
        <v>114</v>
      </c>
      <c r="Z48" s="123">
        <f t="shared" si="1"/>
        <v>0</v>
      </c>
      <c r="AA48" s="143">
        <f t="shared" si="2"/>
        <v>43</v>
      </c>
      <c r="AB48" s="27"/>
    </row>
    <row r="49" spans="1:28" ht="18">
      <c r="A49" s="95">
        <v>44</v>
      </c>
      <c r="B49" s="53" t="s">
        <v>76</v>
      </c>
      <c r="C49" s="92" t="s">
        <v>93</v>
      </c>
      <c r="D49" s="122">
        <f>VLOOKUP(C49,'ALL-CONFERENCE STANDINGS'!$G$3:'ALL-CONFERENCE STANDINGS'!$I$100,3,FALSE)</f>
        <v>2.5</v>
      </c>
      <c r="E49" s="54">
        <f>VLOOKUP($C49, 'TEAM DETAIL SCORING'!$C$4:'TEAM DETAIL SCORING'!Z112,3,FALSE)</f>
        <v>5</v>
      </c>
      <c r="F49" s="54">
        <f>VLOOKUP($C49, 'TEAM DETAIL SCORING'!$C$4:'TEAM DETAIL SCORING'!Z112,4,FALSE)</f>
        <v>7</v>
      </c>
      <c r="G49" s="54">
        <f>VLOOKUP($C49, 'TEAM DETAIL SCORING'!$C$4:'TEAM DETAIL SCORING'!Z112,5,FALSE)</f>
        <v>4</v>
      </c>
      <c r="H49" s="54">
        <f>VLOOKUP($C49, 'TEAM DETAIL SCORING'!$C$4:'TEAM DETAIL SCORING'!Z112,6,FALSE)</f>
        <v>6</v>
      </c>
      <c r="I49" s="54">
        <f>VLOOKUP($C49, 'TEAM DETAIL SCORING'!$C$4:'TEAM DETAIL SCORING'!Z112,7,FALSE)</f>
        <v>5</v>
      </c>
      <c r="J49" s="54">
        <f>VLOOKUP($C49, 'TEAM DETAIL SCORING'!$C$4:'TEAM DETAIL SCORING'!Z112,8,FALSE)</f>
        <v>6</v>
      </c>
      <c r="K49" s="54">
        <f>VLOOKUP($C49, 'TEAM DETAIL SCORING'!$C$4:'TEAM DETAIL SCORING'!Z112,9,FALSE)</f>
        <v>8</v>
      </c>
      <c r="L49" s="54">
        <f>VLOOKUP($C49, 'TEAM DETAIL SCORING'!$C$4:'TEAM DETAIL SCORING'!Z112,10,FALSE)</f>
        <v>4</v>
      </c>
      <c r="M49" s="54">
        <f>VLOOKUP($C49, 'TEAM DETAIL SCORING'!$C$4:'TEAM DETAIL SCORING'!Z112,11,FALSE)</f>
        <v>7</v>
      </c>
      <c r="N49" s="55">
        <f>VLOOKUP($C49, 'TEAM DETAIL SCORING'!$C$4:'TEAM DETAIL SCORING'!Z112,12,FALSE)</f>
        <v>52</v>
      </c>
      <c r="O49" s="54">
        <f>VLOOKUP($C49, 'TEAM DETAIL SCORING'!$C$4:'TEAM DETAIL SCORING'!Z112,13,FALSE)</f>
        <v>7</v>
      </c>
      <c r="P49" s="54">
        <f>VLOOKUP($C49, 'TEAM DETAIL SCORING'!$C$4:'TEAM DETAIL SCORING'!Z112,14,FALSE)</f>
        <v>10</v>
      </c>
      <c r="Q49" s="54">
        <f>VLOOKUP($C49, 'TEAM DETAIL SCORING'!$C$4:'TEAM DETAIL SCORING'!Z112,15,FALSE)</f>
        <v>7</v>
      </c>
      <c r="R49" s="54">
        <f>VLOOKUP($C49, 'TEAM DETAIL SCORING'!$C$4:'TEAM DETAIL SCORING'!Z112,16,FALSE)</f>
        <v>7</v>
      </c>
      <c r="S49" s="54">
        <f>VLOOKUP($C49, 'TEAM DETAIL SCORING'!$C$4:'TEAM DETAIL SCORING'!Z112,17,FALSE)</f>
        <v>6</v>
      </c>
      <c r="T49" s="54">
        <f>VLOOKUP($C49, 'TEAM DETAIL SCORING'!$C$4:'TEAM DETAIL SCORING'!Z112,18,FALSE)</f>
        <v>6</v>
      </c>
      <c r="U49" s="54">
        <f>VLOOKUP($C49, 'TEAM DETAIL SCORING'!$C$4:'TEAM DETAIL SCORING'!Z112,19,FALSE)</f>
        <v>9</v>
      </c>
      <c r="V49" s="54">
        <f>VLOOKUP($C49, 'TEAM DETAIL SCORING'!$C$4:'TEAM DETAIL SCORING'!Z112,20,FALSE)</f>
        <v>6</v>
      </c>
      <c r="W49" s="54">
        <f>VLOOKUP($C49, 'TEAM DETAIL SCORING'!$C$4:'TEAM DETAIL SCORING'!Z112,21,FALSE)</f>
        <v>5</v>
      </c>
      <c r="X49" s="55">
        <f>VLOOKUP($C49, 'TEAM DETAIL SCORING'!$C$4:'TEAM DETAIL SCORING'!Z112,22,FALSE)</f>
        <v>63</v>
      </c>
      <c r="Y49" s="55">
        <f t="shared" si="0"/>
        <v>115</v>
      </c>
      <c r="Z49" s="123">
        <f t="shared" si="1"/>
        <v>0</v>
      </c>
      <c r="AA49" s="143">
        <f t="shared" si="2"/>
        <v>44</v>
      </c>
      <c r="AB49" s="27"/>
    </row>
    <row r="50" spans="1:28" ht="18">
      <c r="A50" s="95">
        <v>45</v>
      </c>
      <c r="B50" s="53" t="s">
        <v>76</v>
      </c>
      <c r="C50" s="92" t="s">
        <v>46</v>
      </c>
      <c r="D50" s="122">
        <f>VLOOKUP(C50,'ALL-CONFERENCE STANDINGS'!$G$3:'ALL-CONFERENCE STANDINGS'!$I$100,3,FALSE)</f>
        <v>9.5</v>
      </c>
      <c r="E50" s="54">
        <f>VLOOKUP($C50, 'TEAM DETAIL SCORING'!$C$4:'TEAM DETAIL SCORING'!Z112,3,FALSE)</f>
        <v>6</v>
      </c>
      <c r="F50" s="54">
        <f>VLOOKUP($C50, 'TEAM DETAIL SCORING'!$C$4:'TEAM DETAIL SCORING'!Z112,4,FALSE)</f>
        <v>7</v>
      </c>
      <c r="G50" s="54">
        <f>VLOOKUP($C50, 'TEAM DETAIL SCORING'!$C$4:'TEAM DETAIL SCORING'!Z112,5,FALSE)</f>
        <v>9</v>
      </c>
      <c r="H50" s="54">
        <f>VLOOKUP($C50, 'TEAM DETAIL SCORING'!$C$4:'TEAM DETAIL SCORING'!Z112,6,FALSE)</f>
        <v>6</v>
      </c>
      <c r="I50" s="54">
        <f>VLOOKUP($C50, 'TEAM DETAIL SCORING'!$C$4:'TEAM DETAIL SCORING'!Z112,7,FALSE)</f>
        <v>5</v>
      </c>
      <c r="J50" s="54">
        <f>VLOOKUP($C50, 'TEAM DETAIL SCORING'!$C$4:'TEAM DETAIL SCORING'!Z112,8,FALSE)</f>
        <v>6</v>
      </c>
      <c r="K50" s="54">
        <f>VLOOKUP($C50, 'TEAM DETAIL SCORING'!$C$4:'TEAM DETAIL SCORING'!Z112,9,FALSE)</f>
        <v>6</v>
      </c>
      <c r="L50" s="54">
        <f>VLOOKUP($C50, 'TEAM DETAIL SCORING'!$C$4:'TEAM DETAIL SCORING'!Z112,10,FALSE)</f>
        <v>5</v>
      </c>
      <c r="M50" s="54">
        <f>VLOOKUP($C50, 'TEAM DETAIL SCORING'!$C$4:'TEAM DETAIL SCORING'!Z112,11,FALSE)</f>
        <v>7</v>
      </c>
      <c r="N50" s="55">
        <f>VLOOKUP($C50, 'TEAM DETAIL SCORING'!$C$4:'TEAM DETAIL SCORING'!Z112,12,FALSE)</f>
        <v>57</v>
      </c>
      <c r="O50" s="54">
        <f>VLOOKUP($C50, 'TEAM DETAIL SCORING'!$C$4:'TEAM DETAIL SCORING'!Z112,13,FALSE)</f>
        <v>7</v>
      </c>
      <c r="P50" s="54">
        <f>VLOOKUP($C50, 'TEAM DETAIL SCORING'!$C$4:'TEAM DETAIL SCORING'!Z112,14,FALSE)</f>
        <v>10</v>
      </c>
      <c r="Q50" s="54">
        <f>VLOOKUP($C50, 'TEAM DETAIL SCORING'!$C$4:'TEAM DETAIL SCORING'!Z112,15,FALSE)</f>
        <v>7</v>
      </c>
      <c r="R50" s="54">
        <f>VLOOKUP($C50, 'TEAM DETAIL SCORING'!$C$4:'TEAM DETAIL SCORING'!Z112,16,FALSE)</f>
        <v>5</v>
      </c>
      <c r="S50" s="54">
        <f>VLOOKUP($C50, 'TEAM DETAIL SCORING'!$C$4:'TEAM DETAIL SCORING'!Z112,17,FALSE)</f>
        <v>7</v>
      </c>
      <c r="T50" s="54">
        <f>VLOOKUP($C50, 'TEAM DETAIL SCORING'!$C$4:'TEAM DETAIL SCORING'!Z112,18,FALSE)</f>
        <v>4</v>
      </c>
      <c r="U50" s="54">
        <f>VLOOKUP($C50, 'TEAM DETAIL SCORING'!$C$4:'TEAM DETAIL SCORING'!Z112,19,FALSE)</f>
        <v>7</v>
      </c>
      <c r="V50" s="54">
        <f>VLOOKUP($C50, 'TEAM DETAIL SCORING'!$C$4:'TEAM DETAIL SCORING'!Z112,20,FALSE)</f>
        <v>6</v>
      </c>
      <c r="W50" s="54">
        <f>VLOOKUP($C50, 'TEAM DETAIL SCORING'!$C$4:'TEAM DETAIL SCORING'!Z112,21,FALSE)</f>
        <v>6</v>
      </c>
      <c r="X50" s="55">
        <f>VLOOKUP($C50, 'TEAM DETAIL SCORING'!$C$4:'TEAM DETAIL SCORING'!Z112,22,FALSE)</f>
        <v>59</v>
      </c>
      <c r="Y50" s="55">
        <f t="shared" si="0"/>
        <v>116</v>
      </c>
      <c r="Z50" s="123">
        <f t="shared" si="1"/>
        <v>0</v>
      </c>
      <c r="AA50" s="143">
        <f t="shared" si="2"/>
        <v>45</v>
      </c>
      <c r="AB50" s="27"/>
    </row>
    <row r="51" spans="1:28" ht="15.75" thickBot="1">
      <c r="A51" s="134"/>
      <c r="B51" s="135"/>
      <c r="C51" s="135"/>
      <c r="D51" s="135"/>
      <c r="E51" s="136"/>
      <c r="F51" s="136"/>
      <c r="G51" s="136"/>
      <c r="H51" s="136"/>
      <c r="I51" s="136"/>
      <c r="J51" s="136"/>
      <c r="K51" s="136"/>
      <c r="L51" s="136"/>
      <c r="M51" s="136"/>
      <c r="N51" s="137"/>
      <c r="O51" s="137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5"/>
      <c r="AA51" s="144"/>
      <c r="AB51" s="139"/>
    </row>
  </sheetData>
  <sortState ref="C6:Y50">
    <sortCondition ref="Y6:Y50"/>
  </sortState>
  <mergeCells count="5">
    <mergeCell ref="C5:D5"/>
    <mergeCell ref="E2:M2"/>
    <mergeCell ref="O2:W2"/>
    <mergeCell ref="E3:M3"/>
    <mergeCell ref="O3: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>
      <selection activeCell="F1" sqref="F1:K1"/>
    </sheetView>
  </sheetViews>
  <sheetFormatPr defaultRowHeight="15"/>
  <cols>
    <col min="2" max="2" width="32.85546875" customWidth="1"/>
    <col min="3" max="3" width="9.140625" style="88"/>
    <col min="4" max="4" width="12.7109375" customWidth="1"/>
    <col min="5" max="5" width="11.7109375" customWidth="1"/>
    <col min="7" max="7" width="38.140625" customWidth="1"/>
    <col min="8" max="8" width="9.140625" style="88"/>
    <col min="9" max="9" width="9.140625" style="132"/>
    <col min="10" max="10" width="15.28515625" customWidth="1"/>
    <col min="11" max="11" width="17" customWidth="1"/>
    <col min="258" max="258" width="32.85546875" customWidth="1"/>
    <col min="260" max="260" width="12.7109375" customWidth="1"/>
    <col min="261" max="261" width="11.7109375" customWidth="1"/>
    <col min="263" max="263" width="31.85546875" customWidth="1"/>
    <col min="514" max="514" width="32.85546875" customWidth="1"/>
    <col min="516" max="516" width="12.7109375" customWidth="1"/>
    <col min="517" max="517" width="11.7109375" customWidth="1"/>
    <col min="519" max="519" width="31.85546875" customWidth="1"/>
    <col min="770" max="770" width="32.85546875" customWidth="1"/>
    <col min="772" max="772" width="12.7109375" customWidth="1"/>
    <col min="773" max="773" width="11.7109375" customWidth="1"/>
    <col min="775" max="775" width="31.85546875" customWidth="1"/>
    <col min="1026" max="1026" width="32.85546875" customWidth="1"/>
    <col min="1028" max="1028" width="12.7109375" customWidth="1"/>
    <col min="1029" max="1029" width="11.7109375" customWidth="1"/>
    <col min="1031" max="1031" width="31.85546875" customWidth="1"/>
    <col min="1282" max="1282" width="32.85546875" customWidth="1"/>
    <col min="1284" max="1284" width="12.7109375" customWidth="1"/>
    <col min="1285" max="1285" width="11.7109375" customWidth="1"/>
    <col min="1287" max="1287" width="31.85546875" customWidth="1"/>
    <col min="1538" max="1538" width="32.85546875" customWidth="1"/>
    <col min="1540" max="1540" width="12.7109375" customWidth="1"/>
    <col min="1541" max="1541" width="11.7109375" customWidth="1"/>
    <col min="1543" max="1543" width="31.85546875" customWidth="1"/>
    <col min="1794" max="1794" width="32.85546875" customWidth="1"/>
    <col min="1796" max="1796" width="12.7109375" customWidth="1"/>
    <col min="1797" max="1797" width="11.7109375" customWidth="1"/>
    <col min="1799" max="1799" width="31.85546875" customWidth="1"/>
    <col min="2050" max="2050" width="32.85546875" customWidth="1"/>
    <col min="2052" max="2052" width="12.7109375" customWidth="1"/>
    <col min="2053" max="2053" width="11.7109375" customWidth="1"/>
    <col min="2055" max="2055" width="31.85546875" customWidth="1"/>
    <col min="2306" max="2306" width="32.85546875" customWidth="1"/>
    <col min="2308" max="2308" width="12.7109375" customWidth="1"/>
    <col min="2309" max="2309" width="11.7109375" customWidth="1"/>
    <col min="2311" max="2311" width="31.85546875" customWidth="1"/>
    <col min="2562" max="2562" width="32.85546875" customWidth="1"/>
    <col min="2564" max="2564" width="12.7109375" customWidth="1"/>
    <col min="2565" max="2565" width="11.7109375" customWidth="1"/>
    <col min="2567" max="2567" width="31.85546875" customWidth="1"/>
    <col min="2818" max="2818" width="32.85546875" customWidth="1"/>
    <col min="2820" max="2820" width="12.7109375" customWidth="1"/>
    <col min="2821" max="2821" width="11.7109375" customWidth="1"/>
    <col min="2823" max="2823" width="31.85546875" customWidth="1"/>
    <col min="3074" max="3074" width="32.85546875" customWidth="1"/>
    <col min="3076" max="3076" width="12.7109375" customWidth="1"/>
    <col min="3077" max="3077" width="11.7109375" customWidth="1"/>
    <col min="3079" max="3079" width="31.85546875" customWidth="1"/>
    <col min="3330" max="3330" width="32.85546875" customWidth="1"/>
    <col min="3332" max="3332" width="12.7109375" customWidth="1"/>
    <col min="3333" max="3333" width="11.7109375" customWidth="1"/>
    <col min="3335" max="3335" width="31.85546875" customWidth="1"/>
    <col min="3586" max="3586" width="32.85546875" customWidth="1"/>
    <col min="3588" max="3588" width="12.7109375" customWidth="1"/>
    <col min="3589" max="3589" width="11.7109375" customWidth="1"/>
    <col min="3591" max="3591" width="31.85546875" customWidth="1"/>
    <col min="3842" max="3842" width="32.85546875" customWidth="1"/>
    <col min="3844" max="3844" width="12.7109375" customWidth="1"/>
    <col min="3845" max="3845" width="11.7109375" customWidth="1"/>
    <col min="3847" max="3847" width="31.85546875" customWidth="1"/>
    <col min="4098" max="4098" width="32.85546875" customWidth="1"/>
    <col min="4100" max="4100" width="12.7109375" customWidth="1"/>
    <col min="4101" max="4101" width="11.7109375" customWidth="1"/>
    <col min="4103" max="4103" width="31.85546875" customWidth="1"/>
    <col min="4354" max="4354" width="32.85546875" customWidth="1"/>
    <col min="4356" max="4356" width="12.7109375" customWidth="1"/>
    <col min="4357" max="4357" width="11.7109375" customWidth="1"/>
    <col min="4359" max="4359" width="31.85546875" customWidth="1"/>
    <col min="4610" max="4610" width="32.85546875" customWidth="1"/>
    <col min="4612" max="4612" width="12.7109375" customWidth="1"/>
    <col min="4613" max="4613" width="11.7109375" customWidth="1"/>
    <col min="4615" max="4615" width="31.85546875" customWidth="1"/>
    <col min="4866" max="4866" width="32.85546875" customWidth="1"/>
    <col min="4868" max="4868" width="12.7109375" customWidth="1"/>
    <col min="4869" max="4869" width="11.7109375" customWidth="1"/>
    <col min="4871" max="4871" width="31.85546875" customWidth="1"/>
    <col min="5122" max="5122" width="32.85546875" customWidth="1"/>
    <col min="5124" max="5124" width="12.7109375" customWidth="1"/>
    <col min="5125" max="5125" width="11.7109375" customWidth="1"/>
    <col min="5127" max="5127" width="31.85546875" customWidth="1"/>
    <col min="5378" max="5378" width="32.85546875" customWidth="1"/>
    <col min="5380" max="5380" width="12.7109375" customWidth="1"/>
    <col min="5381" max="5381" width="11.7109375" customWidth="1"/>
    <col min="5383" max="5383" width="31.85546875" customWidth="1"/>
    <col min="5634" max="5634" width="32.85546875" customWidth="1"/>
    <col min="5636" max="5636" width="12.7109375" customWidth="1"/>
    <col min="5637" max="5637" width="11.7109375" customWidth="1"/>
    <col min="5639" max="5639" width="31.85546875" customWidth="1"/>
    <col min="5890" max="5890" width="32.85546875" customWidth="1"/>
    <col min="5892" max="5892" width="12.7109375" customWidth="1"/>
    <col min="5893" max="5893" width="11.7109375" customWidth="1"/>
    <col min="5895" max="5895" width="31.85546875" customWidth="1"/>
    <col min="6146" max="6146" width="32.85546875" customWidth="1"/>
    <col min="6148" max="6148" width="12.7109375" customWidth="1"/>
    <col min="6149" max="6149" width="11.7109375" customWidth="1"/>
    <col min="6151" max="6151" width="31.85546875" customWidth="1"/>
    <col min="6402" max="6402" width="32.85546875" customWidth="1"/>
    <col min="6404" max="6404" width="12.7109375" customWidth="1"/>
    <col min="6405" max="6405" width="11.7109375" customWidth="1"/>
    <col min="6407" max="6407" width="31.85546875" customWidth="1"/>
    <col min="6658" max="6658" width="32.85546875" customWidth="1"/>
    <col min="6660" max="6660" width="12.7109375" customWidth="1"/>
    <col min="6661" max="6661" width="11.7109375" customWidth="1"/>
    <col min="6663" max="6663" width="31.85546875" customWidth="1"/>
    <col min="6914" max="6914" width="32.85546875" customWidth="1"/>
    <col min="6916" max="6916" width="12.7109375" customWidth="1"/>
    <col min="6917" max="6917" width="11.7109375" customWidth="1"/>
    <col min="6919" max="6919" width="31.85546875" customWidth="1"/>
    <col min="7170" max="7170" width="32.85546875" customWidth="1"/>
    <col min="7172" max="7172" width="12.7109375" customWidth="1"/>
    <col min="7173" max="7173" width="11.7109375" customWidth="1"/>
    <col min="7175" max="7175" width="31.85546875" customWidth="1"/>
    <col min="7426" max="7426" width="32.85546875" customWidth="1"/>
    <col min="7428" max="7428" width="12.7109375" customWidth="1"/>
    <col min="7429" max="7429" width="11.7109375" customWidth="1"/>
    <col min="7431" max="7431" width="31.85546875" customWidth="1"/>
    <col min="7682" max="7682" width="32.85546875" customWidth="1"/>
    <col min="7684" max="7684" width="12.7109375" customWidth="1"/>
    <col min="7685" max="7685" width="11.7109375" customWidth="1"/>
    <col min="7687" max="7687" width="31.85546875" customWidth="1"/>
    <col min="7938" max="7938" width="32.85546875" customWidth="1"/>
    <col min="7940" max="7940" width="12.7109375" customWidth="1"/>
    <col min="7941" max="7941" width="11.7109375" customWidth="1"/>
    <col min="7943" max="7943" width="31.85546875" customWidth="1"/>
    <col min="8194" max="8194" width="32.85546875" customWidth="1"/>
    <col min="8196" max="8196" width="12.7109375" customWidth="1"/>
    <col min="8197" max="8197" width="11.7109375" customWidth="1"/>
    <col min="8199" max="8199" width="31.85546875" customWidth="1"/>
    <col min="8450" max="8450" width="32.85546875" customWidth="1"/>
    <col min="8452" max="8452" width="12.7109375" customWidth="1"/>
    <col min="8453" max="8453" width="11.7109375" customWidth="1"/>
    <col min="8455" max="8455" width="31.85546875" customWidth="1"/>
    <col min="8706" max="8706" width="32.85546875" customWidth="1"/>
    <col min="8708" max="8708" width="12.7109375" customWidth="1"/>
    <col min="8709" max="8709" width="11.7109375" customWidth="1"/>
    <col min="8711" max="8711" width="31.85546875" customWidth="1"/>
    <col min="8962" max="8962" width="32.85546875" customWidth="1"/>
    <col min="8964" max="8964" width="12.7109375" customWidth="1"/>
    <col min="8965" max="8965" width="11.7109375" customWidth="1"/>
    <col min="8967" max="8967" width="31.85546875" customWidth="1"/>
    <col min="9218" max="9218" width="32.85546875" customWidth="1"/>
    <col min="9220" max="9220" width="12.7109375" customWidth="1"/>
    <col min="9221" max="9221" width="11.7109375" customWidth="1"/>
    <col min="9223" max="9223" width="31.85546875" customWidth="1"/>
    <col min="9474" max="9474" width="32.85546875" customWidth="1"/>
    <col min="9476" max="9476" width="12.7109375" customWidth="1"/>
    <col min="9477" max="9477" width="11.7109375" customWidth="1"/>
    <col min="9479" max="9479" width="31.85546875" customWidth="1"/>
    <col min="9730" max="9730" width="32.85546875" customWidth="1"/>
    <col min="9732" max="9732" width="12.7109375" customWidth="1"/>
    <col min="9733" max="9733" width="11.7109375" customWidth="1"/>
    <col min="9735" max="9735" width="31.85546875" customWidth="1"/>
    <col min="9986" max="9986" width="32.85546875" customWidth="1"/>
    <col min="9988" max="9988" width="12.7109375" customWidth="1"/>
    <col min="9989" max="9989" width="11.7109375" customWidth="1"/>
    <col min="9991" max="9991" width="31.85546875" customWidth="1"/>
    <col min="10242" max="10242" width="32.85546875" customWidth="1"/>
    <col min="10244" max="10244" width="12.7109375" customWidth="1"/>
    <col min="10245" max="10245" width="11.7109375" customWidth="1"/>
    <col min="10247" max="10247" width="31.85546875" customWidth="1"/>
    <col min="10498" max="10498" width="32.85546875" customWidth="1"/>
    <col min="10500" max="10500" width="12.7109375" customWidth="1"/>
    <col min="10501" max="10501" width="11.7109375" customWidth="1"/>
    <col min="10503" max="10503" width="31.85546875" customWidth="1"/>
    <col min="10754" max="10754" width="32.85546875" customWidth="1"/>
    <col min="10756" max="10756" width="12.7109375" customWidth="1"/>
    <col min="10757" max="10757" width="11.7109375" customWidth="1"/>
    <col min="10759" max="10759" width="31.85546875" customWidth="1"/>
    <col min="11010" max="11010" width="32.85546875" customWidth="1"/>
    <col min="11012" max="11012" width="12.7109375" customWidth="1"/>
    <col min="11013" max="11013" width="11.7109375" customWidth="1"/>
    <col min="11015" max="11015" width="31.85546875" customWidth="1"/>
    <col min="11266" max="11266" width="32.85546875" customWidth="1"/>
    <col min="11268" max="11268" width="12.7109375" customWidth="1"/>
    <col min="11269" max="11269" width="11.7109375" customWidth="1"/>
    <col min="11271" max="11271" width="31.85546875" customWidth="1"/>
    <col min="11522" max="11522" width="32.85546875" customWidth="1"/>
    <col min="11524" max="11524" width="12.7109375" customWidth="1"/>
    <col min="11525" max="11525" width="11.7109375" customWidth="1"/>
    <col min="11527" max="11527" width="31.85546875" customWidth="1"/>
    <col min="11778" max="11778" width="32.85546875" customWidth="1"/>
    <col min="11780" max="11780" width="12.7109375" customWidth="1"/>
    <col min="11781" max="11781" width="11.7109375" customWidth="1"/>
    <col min="11783" max="11783" width="31.85546875" customWidth="1"/>
    <col min="12034" max="12034" width="32.85546875" customWidth="1"/>
    <col min="12036" max="12036" width="12.7109375" customWidth="1"/>
    <col min="12037" max="12037" width="11.7109375" customWidth="1"/>
    <col min="12039" max="12039" width="31.85546875" customWidth="1"/>
    <col min="12290" max="12290" width="32.85546875" customWidth="1"/>
    <col min="12292" max="12292" width="12.7109375" customWidth="1"/>
    <col min="12293" max="12293" width="11.7109375" customWidth="1"/>
    <col min="12295" max="12295" width="31.85546875" customWidth="1"/>
    <col min="12546" max="12546" width="32.85546875" customWidth="1"/>
    <col min="12548" max="12548" width="12.7109375" customWidth="1"/>
    <col min="12549" max="12549" width="11.7109375" customWidth="1"/>
    <col min="12551" max="12551" width="31.85546875" customWidth="1"/>
    <col min="12802" max="12802" width="32.85546875" customWidth="1"/>
    <col min="12804" max="12804" width="12.7109375" customWidth="1"/>
    <col min="12805" max="12805" width="11.7109375" customWidth="1"/>
    <col min="12807" max="12807" width="31.85546875" customWidth="1"/>
    <col min="13058" max="13058" width="32.85546875" customWidth="1"/>
    <col min="13060" max="13060" width="12.7109375" customWidth="1"/>
    <col min="13061" max="13061" width="11.7109375" customWidth="1"/>
    <col min="13063" max="13063" width="31.85546875" customWidth="1"/>
    <col min="13314" max="13314" width="32.85546875" customWidth="1"/>
    <col min="13316" max="13316" width="12.7109375" customWidth="1"/>
    <col min="13317" max="13317" width="11.7109375" customWidth="1"/>
    <col min="13319" max="13319" width="31.85546875" customWidth="1"/>
    <col min="13570" max="13570" width="32.85546875" customWidth="1"/>
    <col min="13572" max="13572" width="12.7109375" customWidth="1"/>
    <col min="13573" max="13573" width="11.7109375" customWidth="1"/>
    <col min="13575" max="13575" width="31.85546875" customWidth="1"/>
    <col min="13826" max="13826" width="32.85546875" customWidth="1"/>
    <col min="13828" max="13828" width="12.7109375" customWidth="1"/>
    <col min="13829" max="13829" width="11.7109375" customWidth="1"/>
    <col min="13831" max="13831" width="31.85546875" customWidth="1"/>
    <col min="14082" max="14082" width="32.85546875" customWidth="1"/>
    <col min="14084" max="14084" width="12.7109375" customWidth="1"/>
    <col min="14085" max="14085" width="11.7109375" customWidth="1"/>
    <col min="14087" max="14087" width="31.85546875" customWidth="1"/>
    <col min="14338" max="14338" width="32.85546875" customWidth="1"/>
    <col min="14340" max="14340" width="12.7109375" customWidth="1"/>
    <col min="14341" max="14341" width="11.7109375" customWidth="1"/>
    <col min="14343" max="14343" width="31.85546875" customWidth="1"/>
    <col min="14594" max="14594" width="32.85546875" customWidth="1"/>
    <col min="14596" max="14596" width="12.7109375" customWidth="1"/>
    <col min="14597" max="14597" width="11.7109375" customWidth="1"/>
    <col min="14599" max="14599" width="31.85546875" customWidth="1"/>
    <col min="14850" max="14850" width="32.85546875" customWidth="1"/>
    <col min="14852" max="14852" width="12.7109375" customWidth="1"/>
    <col min="14853" max="14853" width="11.7109375" customWidth="1"/>
    <col min="14855" max="14855" width="31.85546875" customWidth="1"/>
    <col min="15106" max="15106" width="32.85546875" customWidth="1"/>
    <col min="15108" max="15108" width="12.7109375" customWidth="1"/>
    <col min="15109" max="15109" width="11.7109375" customWidth="1"/>
    <col min="15111" max="15111" width="31.85546875" customWidth="1"/>
    <col min="15362" max="15362" width="32.85546875" customWidth="1"/>
    <col min="15364" max="15364" width="12.7109375" customWidth="1"/>
    <col min="15365" max="15365" width="11.7109375" customWidth="1"/>
    <col min="15367" max="15367" width="31.85546875" customWidth="1"/>
    <col min="15618" max="15618" width="32.85546875" customWidth="1"/>
    <col min="15620" max="15620" width="12.7109375" customWidth="1"/>
    <col min="15621" max="15621" width="11.7109375" customWidth="1"/>
    <col min="15623" max="15623" width="31.85546875" customWidth="1"/>
    <col min="15874" max="15874" width="32.85546875" customWidth="1"/>
    <col min="15876" max="15876" width="12.7109375" customWidth="1"/>
    <col min="15877" max="15877" width="11.7109375" customWidth="1"/>
    <col min="15879" max="15879" width="31.85546875" customWidth="1"/>
    <col min="16130" max="16130" width="32.85546875" customWidth="1"/>
    <col min="16132" max="16132" width="12.7109375" customWidth="1"/>
    <col min="16133" max="16133" width="11.7109375" customWidth="1"/>
    <col min="16135" max="16135" width="31.85546875" customWidth="1"/>
  </cols>
  <sheetData>
    <row r="1" spans="1:11" ht="15.75" customHeight="1">
      <c r="A1" s="210" t="s">
        <v>83</v>
      </c>
      <c r="B1" s="211"/>
      <c r="C1" s="211"/>
      <c r="D1" s="212"/>
      <c r="E1" s="124"/>
      <c r="F1" s="213" t="s">
        <v>84</v>
      </c>
      <c r="G1" s="213"/>
      <c r="H1" s="213"/>
      <c r="I1" s="213"/>
      <c r="J1" s="214"/>
      <c r="K1" s="214"/>
    </row>
    <row r="2" spans="1:11" ht="38.25">
      <c r="A2" s="125" t="s">
        <v>85</v>
      </c>
      <c r="B2" s="125" t="s">
        <v>86</v>
      </c>
      <c r="C2" s="125" t="s">
        <v>87</v>
      </c>
      <c r="D2" s="125" t="s">
        <v>83</v>
      </c>
      <c r="E2" s="124"/>
      <c r="F2" s="125" t="s">
        <v>85</v>
      </c>
      <c r="G2" s="125" t="s">
        <v>86</v>
      </c>
      <c r="H2" s="125" t="s">
        <v>87</v>
      </c>
      <c r="I2" s="126" t="s">
        <v>98</v>
      </c>
      <c r="J2" s="126" t="s">
        <v>96</v>
      </c>
      <c r="K2" s="126" t="s">
        <v>97</v>
      </c>
    </row>
    <row r="3" spans="1:11" s="239" customFormat="1" ht="30" customHeight="1">
      <c r="A3" s="232">
        <v>1</v>
      </c>
      <c r="B3" s="232" t="str">
        <f>[2]Kohler!B18</f>
        <v>LOGAN WILLIS</v>
      </c>
      <c r="C3" s="233" t="s">
        <v>31</v>
      </c>
      <c r="D3" s="241">
        <f>[2]Kohler!O18</f>
        <v>38.635108045977006</v>
      </c>
      <c r="E3" s="234" t="s">
        <v>146</v>
      </c>
      <c r="F3" s="235">
        <v>1</v>
      </c>
      <c r="G3" s="235" t="str">
        <f>[1]Kohler!B5</f>
        <v>LOGAN WILLIS</v>
      </c>
      <c r="H3" s="236" t="s">
        <v>31</v>
      </c>
      <c r="I3" s="237">
        <f>[1]Kohler!N5</f>
        <v>38</v>
      </c>
      <c r="J3" s="238">
        <f>VLOOKUP(G3,'TOURNAMENT RESULTS-INDIVIDUAL'!$C$6:'TOURNAMENT RESULTS-INDIVIDUAL'!$Z$50,24,FALSE)</f>
        <v>25</v>
      </c>
      <c r="K3" s="240">
        <f t="shared" ref="K3:K34" si="0">I3+J3</f>
        <v>63</v>
      </c>
    </row>
    <row r="4" spans="1:11" s="131" customFormat="1" ht="17.100000000000001" customHeight="1">
      <c r="A4" s="127">
        <f>A3+1</f>
        <v>2</v>
      </c>
      <c r="B4" s="127" t="str">
        <f>[2]ELAKE!B18</f>
        <v>OLLIE SADIQ</v>
      </c>
      <c r="C4" s="128" t="s">
        <v>66</v>
      </c>
      <c r="D4" s="129">
        <f>[2]ELAKE!O18</f>
        <v>40.551338666666666</v>
      </c>
      <c r="E4" s="130"/>
      <c r="F4" s="215">
        <f t="shared" ref="F4:F67" si="1">F3+1</f>
        <v>2</v>
      </c>
      <c r="G4" s="216" t="str">
        <f>[1]ELAKE!B5</f>
        <v>OLLIE SADIQ</v>
      </c>
      <c r="H4" s="44" t="s">
        <v>66</v>
      </c>
      <c r="I4" s="217">
        <f>[1]ELAKE!N5</f>
        <v>35.5</v>
      </c>
      <c r="J4" s="218">
        <f>VLOOKUP(G4,'TOURNAMENT RESULTS-INDIVIDUAL'!$C$6:'TOURNAMENT RESULTS-INDIVIDUAL'!$Z$50,24,FALSE)</f>
        <v>22.5</v>
      </c>
      <c r="K4" s="219">
        <f t="shared" si="0"/>
        <v>58</v>
      </c>
    </row>
    <row r="5" spans="1:11" s="131" customFormat="1" ht="17.100000000000001" customHeight="1">
      <c r="A5" s="127">
        <f t="shared" ref="A5:A61" si="2">A4+1</f>
        <v>3</v>
      </c>
      <c r="B5" s="127" t="str">
        <f>[2]Kohler!B19</f>
        <v>NICK SCHEPPMANN</v>
      </c>
      <c r="C5" s="128" t="s">
        <v>31</v>
      </c>
      <c r="D5" s="129">
        <f>[2]Kohler!O19</f>
        <v>41.440625287356319</v>
      </c>
      <c r="E5" s="130"/>
      <c r="F5" s="215">
        <f t="shared" si="1"/>
        <v>3</v>
      </c>
      <c r="G5" s="216" t="s">
        <v>122</v>
      </c>
      <c r="H5" s="44" t="str">
        <f>[1]CGrove!$B$1</f>
        <v>CG</v>
      </c>
      <c r="I5" s="217">
        <f>[1]CGrove!N5</f>
        <v>25.5</v>
      </c>
      <c r="J5" s="218">
        <f>VLOOKUP(G5,'TOURNAMENT RESULTS-INDIVIDUAL'!$C$6:'TOURNAMENT RESULTS-INDIVIDUAL'!$Z$50,24,FALSE)</f>
        <v>24</v>
      </c>
      <c r="K5" s="219">
        <f t="shared" si="0"/>
        <v>49.5</v>
      </c>
    </row>
    <row r="6" spans="1:11" s="131" customFormat="1" ht="17.100000000000001" customHeight="1">
      <c r="A6" s="127">
        <f t="shared" si="2"/>
        <v>4</v>
      </c>
      <c r="B6" s="127" t="str">
        <f>[2]Kohler!B20</f>
        <v>DEREK EGBERT</v>
      </c>
      <c r="C6" s="128" t="s">
        <v>31</v>
      </c>
      <c r="D6" s="129">
        <f>[2]Kohler!O20</f>
        <v>41.752349425287349</v>
      </c>
      <c r="E6" s="130"/>
      <c r="F6" s="215">
        <f t="shared" si="1"/>
        <v>4</v>
      </c>
      <c r="G6" s="216" t="str">
        <f>[1]HGrove!B7</f>
        <v>CHRIS NIEMANN</v>
      </c>
      <c r="H6" s="44" t="s">
        <v>71</v>
      </c>
      <c r="I6" s="217">
        <f>[1]HGrove!N7</f>
        <v>24</v>
      </c>
      <c r="J6" s="218">
        <f>VLOOKUP(G6,'TOURNAMENT RESULTS-INDIVIDUAL'!$C$6:'TOURNAMENT RESULTS-INDIVIDUAL'!$Z$50,24,FALSE)</f>
        <v>18</v>
      </c>
      <c r="K6" s="219">
        <f t="shared" si="0"/>
        <v>42</v>
      </c>
    </row>
    <row r="7" spans="1:11" s="131" customFormat="1" ht="17.100000000000001" customHeight="1">
      <c r="A7" s="127">
        <f t="shared" si="2"/>
        <v>5</v>
      </c>
      <c r="B7" s="127" t="str">
        <f>[2]CGrove!B18</f>
        <v>ISAIAH BAUER</v>
      </c>
      <c r="C7" s="128" t="s">
        <v>74</v>
      </c>
      <c r="D7" s="129">
        <f>[2]CGrove!O18</f>
        <v>41.874926365795716</v>
      </c>
      <c r="E7" s="130"/>
      <c r="F7" s="215">
        <f t="shared" si="1"/>
        <v>5</v>
      </c>
      <c r="G7" s="216" t="str">
        <f>[1]ELAKE!B6</f>
        <v>ANTONIO BETT</v>
      </c>
      <c r="H7" s="44" t="s">
        <v>66</v>
      </c>
      <c r="I7" s="217">
        <f>[1]ELAKE!N6</f>
        <v>19</v>
      </c>
      <c r="J7" s="218">
        <f>VLOOKUP(G7,'TOURNAMENT RESULTS-INDIVIDUAL'!$C$6:'TOURNAMENT RESULTS-INDIVIDUAL'!$Z$50,24,FALSE)</f>
        <v>21</v>
      </c>
      <c r="K7" s="219">
        <f t="shared" si="0"/>
        <v>40</v>
      </c>
    </row>
    <row r="8" spans="1:11" s="131" customFormat="1" ht="17.100000000000001" customHeight="1">
      <c r="A8" s="127">
        <f t="shared" si="2"/>
        <v>6</v>
      </c>
      <c r="B8" s="127" t="str">
        <f>[2]HGrove!B19</f>
        <v>GARRETT JAHNKE</v>
      </c>
      <c r="C8" s="128" t="s">
        <v>71</v>
      </c>
      <c r="D8" s="129">
        <f>[2]HGrove!O19</f>
        <v>43.106758333333332</v>
      </c>
      <c r="E8" s="130"/>
      <c r="F8" s="220">
        <f t="shared" si="1"/>
        <v>6</v>
      </c>
      <c r="G8" s="221" t="str">
        <f>[1]HGrove!B6</f>
        <v>GARRETT JAHNKE</v>
      </c>
      <c r="H8" s="222" t="s">
        <v>71</v>
      </c>
      <c r="I8" s="223">
        <f>[1]HGrove!N6</f>
        <v>21.5</v>
      </c>
      <c r="J8" s="224">
        <f>VLOOKUP(G8,'TOURNAMENT RESULTS-INDIVIDUAL'!$C$6:'TOURNAMENT RESULTS-INDIVIDUAL'!$Z$50,24,FALSE)</f>
        <v>18</v>
      </c>
      <c r="K8" s="225">
        <f t="shared" si="0"/>
        <v>39.5</v>
      </c>
    </row>
    <row r="9" spans="1:11" s="131" customFormat="1" ht="17.100000000000001" customHeight="1">
      <c r="A9" s="127">
        <f t="shared" si="2"/>
        <v>7</v>
      </c>
      <c r="B9" s="127" t="str">
        <f>[2]HGrove!B20</f>
        <v>CHRIS NIEMANN</v>
      </c>
      <c r="C9" s="128" t="s">
        <v>71</v>
      </c>
      <c r="D9" s="129">
        <f>[2]HGrove!O20</f>
        <v>43.200924999999998</v>
      </c>
      <c r="E9" s="130"/>
      <c r="F9" s="220">
        <f t="shared" si="1"/>
        <v>7</v>
      </c>
      <c r="G9" s="221" t="str">
        <f>[1]CGrove!B6</f>
        <v>JUSTIN OBBINK</v>
      </c>
      <c r="H9" s="222" t="str">
        <f>[1]CGrove!$B$1</f>
        <v>CG</v>
      </c>
      <c r="I9" s="223">
        <f>[1]CGrove!N6</f>
        <v>21.5</v>
      </c>
      <c r="J9" s="224">
        <f>VLOOKUP(G9,'TOURNAMENT RESULTS-INDIVIDUAL'!$C$6:'TOURNAMENT RESULTS-INDIVIDUAL'!$Z$50,24,FALSE)</f>
        <v>18</v>
      </c>
      <c r="K9" s="225">
        <f t="shared" si="0"/>
        <v>39.5</v>
      </c>
    </row>
    <row r="10" spans="1:11" s="131" customFormat="1" ht="17.100000000000001" customHeight="1">
      <c r="A10" s="127">
        <f t="shared" si="2"/>
        <v>8</v>
      </c>
      <c r="B10" s="127" t="str">
        <f>[2]Oostburg!B19</f>
        <v>JOE SMIES</v>
      </c>
      <c r="C10" s="128" t="s">
        <v>70</v>
      </c>
      <c r="D10" s="129">
        <f>[2]Oostburg!O19</f>
        <v>43.229093247588423</v>
      </c>
      <c r="E10" s="130"/>
      <c r="F10" s="220">
        <f t="shared" si="1"/>
        <v>8</v>
      </c>
      <c r="G10" s="221" t="str">
        <f>[1]Kohler!B6</f>
        <v>NICK SCHEPPMANN</v>
      </c>
      <c r="H10" s="222" t="s">
        <v>31</v>
      </c>
      <c r="I10" s="223">
        <f>[1]Kohler!N6</f>
        <v>16.5</v>
      </c>
      <c r="J10" s="224">
        <f>VLOOKUP(G10,'TOURNAMENT RESULTS-INDIVIDUAL'!$C$6:'TOURNAMENT RESULTS-INDIVIDUAL'!$Z$50,24,FALSE)</f>
        <v>22.5</v>
      </c>
      <c r="K10" s="225">
        <f t="shared" si="0"/>
        <v>39</v>
      </c>
    </row>
    <row r="11" spans="1:11" s="131" customFormat="1" ht="17.100000000000001" customHeight="1">
      <c r="A11" s="127">
        <f t="shared" si="2"/>
        <v>9</v>
      </c>
      <c r="B11" s="127" t="str">
        <f>[2]Kohler!B21</f>
        <v>ANDREW BRYCE</v>
      </c>
      <c r="C11" s="128" t="s">
        <v>31</v>
      </c>
      <c r="D11" s="129">
        <f>[2]Kohler!O21</f>
        <v>43.507240868454659</v>
      </c>
      <c r="E11" s="130"/>
      <c r="F11" s="220">
        <f t="shared" si="1"/>
        <v>9</v>
      </c>
      <c r="G11" s="221" t="str">
        <f>[1]Oostburg!B5</f>
        <v>JOSH SMIES</v>
      </c>
      <c r="H11" s="222" t="s">
        <v>70</v>
      </c>
      <c r="I11" s="223">
        <f>[1]Oostburg!N5</f>
        <v>15.5</v>
      </c>
      <c r="J11" s="224">
        <f>VLOOKUP(G11,'TOURNAMENT RESULTS-INDIVIDUAL'!$C$6:'TOURNAMENT RESULTS-INDIVIDUAL'!$Z$50,24,FALSE)</f>
        <v>20</v>
      </c>
      <c r="K11" s="225">
        <f t="shared" si="0"/>
        <v>35.5</v>
      </c>
    </row>
    <row r="12" spans="1:11" s="131" customFormat="1" ht="17.100000000000001" customHeight="1">
      <c r="A12" s="127">
        <f t="shared" si="2"/>
        <v>10</v>
      </c>
      <c r="B12" s="127" t="str">
        <f>[2]Oostburg!B20</f>
        <v>RAY KOLOCEK</v>
      </c>
      <c r="C12" s="128" t="s">
        <v>70</v>
      </c>
      <c r="D12" s="129">
        <f>[2]Oostburg!O20</f>
        <v>43.616660235798498</v>
      </c>
      <c r="E12" s="130"/>
      <c r="F12" s="220">
        <f t="shared" si="1"/>
        <v>10</v>
      </c>
      <c r="G12" s="221" t="str">
        <f>[1]Kohler!B7</f>
        <v>DEREK EGBERT</v>
      </c>
      <c r="H12" s="222" t="s">
        <v>31</v>
      </c>
      <c r="I12" s="223">
        <f>[1]Kohler!N7</f>
        <v>21.5</v>
      </c>
      <c r="J12" s="224">
        <f>VLOOKUP(G12,'TOURNAMENT RESULTS-INDIVIDUAL'!$C$6:'TOURNAMENT RESULTS-INDIVIDUAL'!$Z$50,24,FALSE)</f>
        <v>12</v>
      </c>
      <c r="K12" s="225">
        <f t="shared" si="0"/>
        <v>33.5</v>
      </c>
    </row>
    <row r="13" spans="1:11" s="131" customFormat="1" ht="17.100000000000001" customHeight="1">
      <c r="A13" s="127">
        <f t="shared" si="2"/>
        <v>11</v>
      </c>
      <c r="B13" s="127" t="str">
        <f>[2]ELAKE!B19</f>
        <v>ANTONIO BETT</v>
      </c>
      <c r="C13" s="128" t="s">
        <v>66</v>
      </c>
      <c r="D13" s="129">
        <f>[2]ELAKE!O19</f>
        <v>43.636991999999999</v>
      </c>
      <c r="E13" s="130"/>
      <c r="F13" s="226">
        <f t="shared" si="1"/>
        <v>11</v>
      </c>
      <c r="G13" s="227" t="str">
        <f>[1]Oostburg!B6</f>
        <v>JOE SMIES</v>
      </c>
      <c r="H13" s="228" t="s">
        <v>70</v>
      </c>
      <c r="I13" s="229">
        <f>[1]Oostburg!N6</f>
        <v>21</v>
      </c>
      <c r="J13" s="230">
        <f>VLOOKUP(G13,'TOURNAMENT RESULTS-INDIVIDUAL'!$C$6:'TOURNAMENT RESULTS-INDIVIDUAL'!$Z$50,24,FALSE)</f>
        <v>12</v>
      </c>
      <c r="K13" s="231">
        <f t="shared" si="0"/>
        <v>33</v>
      </c>
    </row>
    <row r="14" spans="1:11" s="131" customFormat="1" ht="17.100000000000001" customHeight="1">
      <c r="A14" s="127">
        <f t="shared" si="2"/>
        <v>12</v>
      </c>
      <c r="B14" s="127" t="str">
        <f>[2]CGrove!B19</f>
        <v>JUSTIN OBBINK</v>
      </c>
      <c r="C14" s="128" t="s">
        <v>74</v>
      </c>
      <c r="D14" s="129">
        <f>[2]CGrove!O19</f>
        <v>43.712033782000518</v>
      </c>
      <c r="E14" s="130"/>
      <c r="F14" s="226">
        <f t="shared" si="1"/>
        <v>12</v>
      </c>
      <c r="G14" s="227" t="str">
        <f>[1]Oostburg!B7</f>
        <v>RAY KOLOCEK</v>
      </c>
      <c r="H14" s="228" t="s">
        <v>70</v>
      </c>
      <c r="I14" s="229">
        <f>[1]Oostburg!N7</f>
        <v>19</v>
      </c>
      <c r="J14" s="230">
        <f>VLOOKUP(G14,'TOURNAMENT RESULTS-INDIVIDUAL'!$C$6:'TOURNAMENT RESULTS-INDIVIDUAL'!$Z$50,24,FALSE)</f>
        <v>14</v>
      </c>
      <c r="K14" s="231">
        <f t="shared" si="0"/>
        <v>33</v>
      </c>
    </row>
    <row r="15" spans="1:11" s="131" customFormat="1" ht="17.100000000000001" customHeight="1">
      <c r="A15" s="127">
        <f t="shared" si="2"/>
        <v>13</v>
      </c>
      <c r="B15" s="127" t="str">
        <f>[2]Oostburg!B18</f>
        <v>JOSH SMIES</v>
      </c>
      <c r="C15" s="128" t="s">
        <v>70</v>
      </c>
      <c r="D15" s="129">
        <f>[2]Oostburg!O18</f>
        <v>44.101118971061091</v>
      </c>
      <c r="E15" s="130"/>
      <c r="F15" s="226">
        <f t="shared" si="1"/>
        <v>13</v>
      </c>
      <c r="G15" s="227" t="str">
        <f>[1]Ozaukee!B5</f>
        <v>AUSTIN BARES</v>
      </c>
      <c r="H15" s="228" t="s">
        <v>75</v>
      </c>
      <c r="I15" s="229">
        <f>[1]Ozaukee!N5</f>
        <v>23.5</v>
      </c>
      <c r="J15" s="230">
        <f>VLOOKUP(G15,'TOURNAMENT RESULTS-INDIVIDUAL'!$C$6:'TOURNAMENT RESULTS-INDIVIDUAL'!$Z$50,24,FALSE)</f>
        <v>8.5</v>
      </c>
      <c r="K15" s="231">
        <f t="shared" si="0"/>
        <v>32</v>
      </c>
    </row>
    <row r="16" spans="1:11" s="131" customFormat="1" ht="17.100000000000001" customHeight="1">
      <c r="A16" s="127">
        <f t="shared" si="2"/>
        <v>14</v>
      </c>
      <c r="B16" s="127" t="str">
        <f>[2]Ozaukee!B18</f>
        <v>AUSTIN BARES</v>
      </c>
      <c r="C16" s="128" t="s">
        <v>75</v>
      </c>
      <c r="D16" s="129">
        <f>[2]Ozaukee!O18</f>
        <v>44.160974954815387</v>
      </c>
      <c r="E16" s="130"/>
      <c r="F16" s="226">
        <f t="shared" si="1"/>
        <v>14</v>
      </c>
      <c r="G16" s="227" t="str">
        <f>[1]HGrove!B5</f>
        <v>TOM HANSEN</v>
      </c>
      <c r="H16" s="228" t="s">
        <v>71</v>
      </c>
      <c r="I16" s="229">
        <f>[1]HGrove!N5</f>
        <v>15</v>
      </c>
      <c r="J16" s="230">
        <f>VLOOKUP(G16,'TOURNAMENT RESULTS-INDIVIDUAL'!$C$6:'TOURNAMENT RESULTS-INDIVIDUAL'!$Z$50,24,FALSE)</f>
        <v>15.5</v>
      </c>
      <c r="K16" s="231">
        <f t="shared" si="0"/>
        <v>30.5</v>
      </c>
    </row>
    <row r="17" spans="1:11" s="131" customFormat="1" ht="17.100000000000001" customHeight="1">
      <c r="A17" s="127">
        <f t="shared" si="2"/>
        <v>15</v>
      </c>
      <c r="B17" s="127" t="str">
        <f>[2]SLutheran!B18</f>
        <v>NATE HASENSTEIN</v>
      </c>
      <c r="C17" s="128" t="s">
        <v>76</v>
      </c>
      <c r="D17" s="129">
        <f>[2]SLutheran!O18</f>
        <v>44.435184310229552</v>
      </c>
      <c r="E17" s="130"/>
      <c r="F17" s="226">
        <f t="shared" si="1"/>
        <v>15</v>
      </c>
      <c r="G17" s="227" t="str">
        <f>[1]SChristian!B7</f>
        <v>GARRET KLOMPENHOUWER</v>
      </c>
      <c r="H17" s="228" t="s">
        <v>27</v>
      </c>
      <c r="I17" s="229">
        <f>[1]SChristian!N7</f>
        <v>16.5</v>
      </c>
      <c r="J17" s="230">
        <f>VLOOKUP(G17,'TOURNAMENT RESULTS-INDIVIDUAL'!$C$6:'TOURNAMENT RESULTS-INDIVIDUAL'!$Z$50,24,FALSE)</f>
        <v>10</v>
      </c>
      <c r="K17" s="231">
        <f t="shared" si="0"/>
        <v>26.5</v>
      </c>
    </row>
    <row r="18" spans="1:11" s="131" customFormat="1" ht="17.100000000000001" customHeight="1">
      <c r="A18" s="127">
        <f t="shared" si="2"/>
        <v>16</v>
      </c>
      <c r="B18" s="127" t="str">
        <f>[2]Oostburg!B23</f>
        <v>LUKAS MEERDINK</v>
      </c>
      <c r="C18" s="128" t="s">
        <v>70</v>
      </c>
      <c r="D18" s="129">
        <f>[2]Oostburg!O23</f>
        <v>44.474844281120809</v>
      </c>
      <c r="E18" s="130"/>
      <c r="F18" s="127">
        <f t="shared" si="1"/>
        <v>16</v>
      </c>
      <c r="G18" s="148" t="str">
        <f>[1]Kohler!B8</f>
        <v>ANDREW BRYCE</v>
      </c>
      <c r="H18" s="128" t="s">
        <v>31</v>
      </c>
      <c r="I18" s="129">
        <f>[1]Kohler!N8</f>
        <v>13.5</v>
      </c>
      <c r="J18" s="146">
        <f>VLOOKUP(G18,'TOURNAMENT RESULTS-INDIVIDUAL'!$C$6:'TOURNAMENT RESULTS-INDIVIDUAL'!$Z$50,24,FALSE)</f>
        <v>12</v>
      </c>
      <c r="K18" s="147">
        <f t="shared" si="0"/>
        <v>25.5</v>
      </c>
    </row>
    <row r="19" spans="1:11" s="131" customFormat="1" ht="17.100000000000001" customHeight="1">
      <c r="A19" s="127">
        <f t="shared" si="2"/>
        <v>17</v>
      </c>
      <c r="B19" s="127" t="str">
        <f>[2]Kohler!B22</f>
        <v>JESS DYKSTERHOUSE</v>
      </c>
      <c r="C19" s="128" t="s">
        <v>31</v>
      </c>
      <c r="D19" s="129">
        <f>[2]Kohler!O22</f>
        <v>44.615593358876112</v>
      </c>
      <c r="E19" s="130"/>
      <c r="F19" s="127">
        <f t="shared" si="1"/>
        <v>17</v>
      </c>
      <c r="G19" s="148" t="str">
        <f>[1]RLake!B7</f>
        <v>REID RUMACK</v>
      </c>
      <c r="H19" s="128" t="s">
        <v>72</v>
      </c>
      <c r="I19" s="129">
        <f>[1]RLake!N7</f>
        <v>15</v>
      </c>
      <c r="J19" s="146">
        <f>VLOOKUP(G19,'TOURNAMENT RESULTS-INDIVIDUAL'!$C$6:'TOURNAMENT RESULTS-INDIVIDUAL'!$Z$50,24,FALSE)</f>
        <v>8.5</v>
      </c>
      <c r="K19" s="147">
        <f t="shared" si="0"/>
        <v>23.5</v>
      </c>
    </row>
    <row r="20" spans="1:11" s="131" customFormat="1" ht="17.100000000000001" customHeight="1">
      <c r="A20" s="127">
        <f t="shared" si="2"/>
        <v>18</v>
      </c>
      <c r="B20" s="127" t="str">
        <f>[2]HGrove!B18</f>
        <v>TOM HANSEN</v>
      </c>
      <c r="C20" s="128" t="s">
        <v>71</v>
      </c>
      <c r="D20" s="129">
        <f>[2]HGrove!O18</f>
        <v>44.707591666666666</v>
      </c>
      <c r="E20" s="130"/>
      <c r="F20" s="127">
        <f t="shared" si="1"/>
        <v>18</v>
      </c>
      <c r="G20" s="148" t="str">
        <f>[1]Kohler!B9</f>
        <v>JESS DYKSTERHOUSE</v>
      </c>
      <c r="H20" s="128" t="s">
        <v>31</v>
      </c>
      <c r="I20" s="129">
        <f>[1]Kohler!N9</f>
        <v>7</v>
      </c>
      <c r="J20" s="146">
        <f>VLOOKUP(G20,'TOURNAMENT RESULTS-INDIVIDUAL'!$C$6:'TOURNAMENT RESULTS-INDIVIDUAL'!$Z$50,24,FALSE)</f>
        <v>15.5</v>
      </c>
      <c r="K20" s="147">
        <f t="shared" si="0"/>
        <v>22.5</v>
      </c>
    </row>
    <row r="21" spans="1:11" s="131" customFormat="1" ht="17.100000000000001" customHeight="1">
      <c r="A21" s="127">
        <f t="shared" si="2"/>
        <v>19</v>
      </c>
      <c r="B21" s="127" t="str">
        <f>[2]SChristian!B24</f>
        <v>THAD COULIS</v>
      </c>
      <c r="C21" s="128" t="s">
        <v>27</v>
      </c>
      <c r="D21" s="129">
        <f>[2]SChristian!O24</f>
        <v>45.109266614542605</v>
      </c>
      <c r="E21" s="130"/>
      <c r="F21" s="127">
        <f t="shared" si="1"/>
        <v>19</v>
      </c>
      <c r="G21" s="148" t="str">
        <f>[1]SLutheran!B5</f>
        <v>NATE HASENSTEIN</v>
      </c>
      <c r="H21" s="128" t="s">
        <v>76</v>
      </c>
      <c r="I21" s="129">
        <f>[1]SLutheran!N5</f>
        <v>15.5</v>
      </c>
      <c r="J21" s="146">
        <f>VLOOKUP(G21,'TOURNAMENT RESULTS-INDIVIDUAL'!$C$6:'TOURNAMENT RESULTS-INDIVIDUAL'!$Z$50,24,FALSE)</f>
        <v>4</v>
      </c>
      <c r="K21" s="147">
        <f t="shared" si="0"/>
        <v>19.5</v>
      </c>
    </row>
    <row r="22" spans="1:11" s="131" customFormat="1" ht="17.100000000000001" customHeight="1">
      <c r="A22" s="127">
        <f t="shared" si="2"/>
        <v>20</v>
      </c>
      <c r="B22" s="127" t="str">
        <f>[2]Oostburg!B21</f>
        <v>JAROD TENPAS</v>
      </c>
      <c r="C22" s="128" t="s">
        <v>70</v>
      </c>
      <c r="D22" s="129">
        <f>[2]Oostburg!O21</f>
        <v>45.409157556270095</v>
      </c>
      <c r="E22" s="130"/>
      <c r="F22" s="127">
        <f t="shared" si="1"/>
        <v>20</v>
      </c>
      <c r="G22" s="148" t="str">
        <f>[1]RLake!B6</f>
        <v>JACOB COEUR</v>
      </c>
      <c r="H22" s="128" t="s">
        <v>72</v>
      </c>
      <c r="I22" s="129">
        <f>[1]RLake!N6</f>
        <v>15.5</v>
      </c>
      <c r="J22" s="146">
        <f>VLOOKUP(G22,'TOURNAMENT RESULTS-INDIVIDUAL'!$C$6:'TOURNAMENT RESULTS-INDIVIDUAL'!$Z$50,24,FALSE)</f>
        <v>0</v>
      </c>
      <c r="K22" s="147">
        <f t="shared" si="0"/>
        <v>15.5</v>
      </c>
    </row>
    <row r="23" spans="1:11" s="131" customFormat="1" ht="17.100000000000001" customHeight="1">
      <c r="A23" s="127">
        <f t="shared" si="2"/>
        <v>21</v>
      </c>
      <c r="B23" s="127" t="str">
        <f>[2]RLake!B20</f>
        <v>REID RUMACK</v>
      </c>
      <c r="C23" s="128" t="s">
        <v>72</v>
      </c>
      <c r="D23" s="129">
        <f>[2]RLake!O20</f>
        <v>45.485385365853652</v>
      </c>
      <c r="E23" s="130"/>
      <c r="F23" s="127">
        <f t="shared" si="1"/>
        <v>21</v>
      </c>
      <c r="G23" s="148" t="str">
        <f>[1]SChristian!B11</f>
        <v>THAD COULIS</v>
      </c>
      <c r="H23" s="128" t="s">
        <v>27</v>
      </c>
      <c r="I23" s="129">
        <f>[1]SChristian!N11</f>
        <v>8</v>
      </c>
      <c r="J23" s="146">
        <f>VLOOKUP(G23,'TOURNAMENT RESULTS-INDIVIDUAL'!$C$6:'TOURNAMENT RESULTS-INDIVIDUAL'!$Z$50,24,FALSE)</f>
        <v>7</v>
      </c>
      <c r="K23" s="147">
        <f t="shared" si="0"/>
        <v>15</v>
      </c>
    </row>
    <row r="24" spans="1:11" s="131" customFormat="1" ht="17.100000000000001" customHeight="1">
      <c r="A24" s="127">
        <f t="shared" si="2"/>
        <v>22</v>
      </c>
      <c r="B24" s="127" t="str">
        <f>[2]RLake!B19</f>
        <v>JACOB COEUR</v>
      </c>
      <c r="C24" s="128" t="s">
        <v>72</v>
      </c>
      <c r="D24" s="129">
        <f>[2]RLake!O19</f>
        <v>45.595629268292683</v>
      </c>
      <c r="E24" s="130"/>
      <c r="F24" s="127">
        <f t="shared" si="1"/>
        <v>22</v>
      </c>
      <c r="G24" s="148" t="str">
        <f>[1]Oostburg!B10</f>
        <v>LUKAS MEERDINK</v>
      </c>
      <c r="H24" s="128" t="s">
        <v>70</v>
      </c>
      <c r="I24" s="129">
        <f>[1]Oostburg!N10</f>
        <v>9</v>
      </c>
      <c r="J24" s="146">
        <f>VLOOKUP(G24,'TOURNAMENT RESULTS-INDIVIDUAL'!$C$6:'TOURNAMENT RESULTS-INDIVIDUAL'!$Z$50,24,FALSE)</f>
        <v>5.5</v>
      </c>
      <c r="K24" s="147">
        <f t="shared" si="0"/>
        <v>14.5</v>
      </c>
    </row>
    <row r="25" spans="1:11" s="131" customFormat="1" ht="17.100000000000001" customHeight="1">
      <c r="A25" s="127">
        <f t="shared" si="2"/>
        <v>23</v>
      </c>
      <c r="B25" s="127" t="str">
        <f>[2]SChristian!B20</f>
        <v>GARRET KLOMPENHOUWER</v>
      </c>
      <c r="C25" s="128" t="s">
        <v>27</v>
      </c>
      <c r="D25" s="129">
        <f>[2]SChristian!O20</f>
        <v>45.957429241594994</v>
      </c>
      <c r="E25" s="130"/>
      <c r="F25" s="127">
        <f t="shared" si="1"/>
        <v>23</v>
      </c>
      <c r="G25" s="148" t="str">
        <f>[1]ELAKE!B7</f>
        <v>DEREK WEISS</v>
      </c>
      <c r="H25" s="128" t="s">
        <v>66</v>
      </c>
      <c r="I25" s="129">
        <f>[1]ELAKE!N7</f>
        <v>11</v>
      </c>
      <c r="J25" s="146">
        <f>VLOOKUP(G25,'TOURNAMENT RESULTS-INDIVIDUAL'!$C$6:'TOURNAMENT RESULTS-INDIVIDUAL'!$Z$50,24,FALSE)</f>
        <v>0</v>
      </c>
      <c r="K25" s="147">
        <f t="shared" si="0"/>
        <v>11</v>
      </c>
    </row>
    <row r="26" spans="1:11" s="131" customFormat="1" ht="17.100000000000001" customHeight="1">
      <c r="A26" s="127">
        <f t="shared" si="2"/>
        <v>24</v>
      </c>
      <c r="B26" s="127" t="str">
        <f>[2]ELAKE!B20</f>
        <v>DEREK WEISS</v>
      </c>
      <c r="C26" s="128" t="s">
        <v>66</v>
      </c>
      <c r="D26" s="129">
        <f>[2]ELAKE!O20</f>
        <v>46.626218666666659</v>
      </c>
      <c r="E26" s="130"/>
      <c r="F26" s="127">
        <f t="shared" si="1"/>
        <v>24</v>
      </c>
      <c r="G26" s="148" t="str">
        <f>[1]Oostburg!B8</f>
        <v>JAROD TENPAS</v>
      </c>
      <c r="H26" s="128" t="s">
        <v>70</v>
      </c>
      <c r="I26" s="129">
        <f>[1]Oostburg!N8</f>
        <v>10.5</v>
      </c>
      <c r="J26" s="146">
        <v>0</v>
      </c>
      <c r="K26" s="147">
        <f t="shared" si="0"/>
        <v>10.5</v>
      </c>
    </row>
    <row r="27" spans="1:11" s="131" customFormat="1" ht="17.100000000000001" customHeight="1">
      <c r="A27" s="127">
        <f t="shared" si="2"/>
        <v>25</v>
      </c>
      <c r="B27" s="127" t="str">
        <f>[2]RLake!B21</f>
        <v>ALEX RATHKE</v>
      </c>
      <c r="C27" s="128" t="s">
        <v>72</v>
      </c>
      <c r="D27" s="129">
        <f>[2]RLake!O21</f>
        <v>46.771564227642273</v>
      </c>
      <c r="E27" s="130"/>
      <c r="F27" s="127">
        <f t="shared" si="1"/>
        <v>25</v>
      </c>
      <c r="G27" s="148" t="str">
        <f>[1]RLake!B5</f>
        <v>JAKE SCHWAN</v>
      </c>
      <c r="H27" s="128" t="s">
        <v>72</v>
      </c>
      <c r="I27" s="129">
        <f>[1]RLake!N5</f>
        <v>10</v>
      </c>
      <c r="J27" s="146">
        <f>VLOOKUP(G27,'TOURNAMENT RESULTS-INDIVIDUAL'!$C$6:'TOURNAMENT RESULTS-INDIVIDUAL'!$Z$50,24,FALSE)</f>
        <v>0</v>
      </c>
      <c r="K27" s="147">
        <f t="shared" si="0"/>
        <v>10</v>
      </c>
    </row>
    <row r="28" spans="1:11" s="131" customFormat="1" ht="17.100000000000001" customHeight="1">
      <c r="A28" s="127">
        <f t="shared" si="2"/>
        <v>26</v>
      </c>
      <c r="B28" s="127" t="str">
        <f>[2]HGrove!B21</f>
        <v>COLE MCCRAW</v>
      </c>
      <c r="C28" s="128" t="s">
        <v>71</v>
      </c>
      <c r="D28" s="129">
        <f>[2]HGrove!O21</f>
        <v>46.779258333333331</v>
      </c>
      <c r="E28" s="130"/>
      <c r="F28" s="127">
        <f t="shared" si="1"/>
        <v>26</v>
      </c>
      <c r="G28" s="148" t="str">
        <f>[1]Ozaukee!B6</f>
        <v>TYLER KLIPPEL</v>
      </c>
      <c r="H28" s="128" t="s">
        <v>75</v>
      </c>
      <c r="I28" s="129">
        <f>[1]Ozaukee!N6</f>
        <v>9.5</v>
      </c>
      <c r="J28" s="146">
        <f>VLOOKUP(G28,'TOURNAMENT RESULTS-INDIVIDUAL'!$C$6:'TOURNAMENT RESULTS-INDIVIDUAL'!$Z$50,24,FALSE)</f>
        <v>0</v>
      </c>
      <c r="K28" s="147">
        <f t="shared" si="0"/>
        <v>9.5</v>
      </c>
    </row>
    <row r="29" spans="1:11" s="131" customFormat="1" ht="17.100000000000001" customHeight="1">
      <c r="A29" s="127">
        <f t="shared" si="2"/>
        <v>27</v>
      </c>
      <c r="B29" s="127" t="str">
        <f>[2]SLutheran!B19</f>
        <v>BEN LEIBHAM</v>
      </c>
      <c r="C29" s="128" t="s">
        <v>76</v>
      </c>
      <c r="D29" s="129">
        <f>[2]SLutheran!O19</f>
        <v>47.175188767550701</v>
      </c>
      <c r="E29" s="130"/>
      <c r="F29" s="127">
        <f t="shared" si="1"/>
        <v>27</v>
      </c>
      <c r="G29" s="148" t="str">
        <f>[1]ELAKE!B9</f>
        <v>JAKE SHOVAN</v>
      </c>
      <c r="H29" s="128" t="s">
        <v>66</v>
      </c>
      <c r="I29" s="129">
        <f>[1]ELAKE!N9</f>
        <v>9</v>
      </c>
      <c r="J29" s="146">
        <f>VLOOKUP(G29,'TOURNAMENT RESULTS-INDIVIDUAL'!$C$6:'TOURNAMENT RESULTS-INDIVIDUAL'!$Z$50,24,FALSE)</f>
        <v>0</v>
      </c>
      <c r="K29" s="147">
        <f t="shared" si="0"/>
        <v>9</v>
      </c>
    </row>
    <row r="30" spans="1:11" s="131" customFormat="1" ht="17.100000000000001" customHeight="1">
      <c r="A30" s="127">
        <f t="shared" si="2"/>
        <v>28</v>
      </c>
      <c r="B30" s="127" t="str">
        <f>[2]RLake!B24</f>
        <v>BRANDON STEVENS</v>
      </c>
      <c r="C30" s="128" t="s">
        <v>72</v>
      </c>
      <c r="D30" s="129">
        <f>[2]RLake!O24</f>
        <v>47.359531707317068</v>
      </c>
      <c r="E30" s="130"/>
      <c r="F30" s="127">
        <f t="shared" si="1"/>
        <v>28</v>
      </c>
      <c r="G30" s="148" t="str">
        <f>[1]SChristian!B9</f>
        <v>JOSH STECKER</v>
      </c>
      <c r="H30" s="128" t="s">
        <v>27</v>
      </c>
      <c r="I30" s="129">
        <f>[1]SChristian!N9</f>
        <v>8.5</v>
      </c>
      <c r="J30" s="146">
        <f>VLOOKUP(G30,'TOURNAMENT RESULTS-INDIVIDUAL'!$C$6:'TOURNAMENT RESULTS-INDIVIDUAL'!$Z$50,24,FALSE)</f>
        <v>0</v>
      </c>
      <c r="K30" s="147">
        <f t="shared" si="0"/>
        <v>8.5</v>
      </c>
    </row>
    <row r="31" spans="1:11" s="131" customFormat="1" ht="17.100000000000001" customHeight="1">
      <c r="A31" s="127">
        <f t="shared" si="2"/>
        <v>29</v>
      </c>
      <c r="B31" s="127" t="str">
        <f>[2]ELAKE!B22</f>
        <v>JAKE SHOVAN</v>
      </c>
      <c r="C31" s="128" t="s">
        <v>66</v>
      </c>
      <c r="D31" s="129">
        <f>[2]ELAKE!O22</f>
        <v>47.590485333333334</v>
      </c>
      <c r="E31" s="130"/>
      <c r="F31" s="127">
        <f t="shared" si="1"/>
        <v>29</v>
      </c>
      <c r="G31" s="148" t="str">
        <f>[1]SChristian!B6</f>
        <v>JAMES RASMUSSEN</v>
      </c>
      <c r="H31" s="128" t="s">
        <v>27</v>
      </c>
      <c r="I31" s="129">
        <f>[1]SChristian!N6</f>
        <v>8.5</v>
      </c>
      <c r="J31" s="146">
        <f>VLOOKUP(G31,'TOURNAMENT RESULTS-INDIVIDUAL'!$C$6:'TOURNAMENT RESULTS-INDIVIDUAL'!$Z$50,24,FALSE)</f>
        <v>0</v>
      </c>
      <c r="K31" s="147">
        <f t="shared" si="0"/>
        <v>8.5</v>
      </c>
    </row>
    <row r="32" spans="1:11" s="131" customFormat="1" ht="17.100000000000001" customHeight="1">
      <c r="A32" s="127">
        <f t="shared" si="2"/>
        <v>30</v>
      </c>
      <c r="B32" s="127" t="str">
        <f>[2]SChristian!B19</f>
        <v>JAMES RASMUSSEN</v>
      </c>
      <c r="C32" s="128" t="s">
        <v>27</v>
      </c>
      <c r="D32" s="129">
        <f>[2]SChristian!O19</f>
        <v>47.842235079489178</v>
      </c>
      <c r="E32" s="130"/>
      <c r="F32" s="127">
        <f t="shared" si="1"/>
        <v>30</v>
      </c>
      <c r="G32" s="148" t="str">
        <f>[1]HGrove!B8</f>
        <v>COLE MCCRAW</v>
      </c>
      <c r="H32" s="128" t="s">
        <v>71</v>
      </c>
      <c r="I32" s="129">
        <f>[1]HGrove!N8</f>
        <v>7</v>
      </c>
      <c r="J32" s="146">
        <f>VLOOKUP(G32,'TOURNAMENT RESULTS-INDIVIDUAL'!$C$6:'TOURNAMENT RESULTS-INDIVIDUAL'!$Z$50,24,FALSE)</f>
        <v>1.5</v>
      </c>
      <c r="K32" s="147">
        <f t="shared" si="0"/>
        <v>8.5</v>
      </c>
    </row>
    <row r="33" spans="1:11" s="131" customFormat="1" ht="17.100000000000001" customHeight="1">
      <c r="A33" s="127">
        <f t="shared" si="2"/>
        <v>31</v>
      </c>
      <c r="B33" s="127" t="str">
        <f>[2]SChristian!B22</f>
        <v>JOSH STECKER</v>
      </c>
      <c r="C33" s="128" t="s">
        <v>27</v>
      </c>
      <c r="D33" s="129">
        <f>[2]SChristian!O22</f>
        <v>48.017252764436499</v>
      </c>
      <c r="E33" s="130"/>
      <c r="F33" s="127">
        <f t="shared" si="1"/>
        <v>31</v>
      </c>
      <c r="G33" s="148" t="str">
        <f>[1]Ozaukee!B10</f>
        <v>GRANT KLAS</v>
      </c>
      <c r="H33" s="128" t="s">
        <v>75</v>
      </c>
      <c r="I33" s="129">
        <f>[1]Ozaukee!N10</f>
        <v>2.5</v>
      </c>
      <c r="J33" s="146">
        <f>VLOOKUP(G33,'TOURNAMENT RESULTS-INDIVIDUAL'!$C$6:'TOURNAMENT RESULTS-INDIVIDUAL'!$Z$50,24,FALSE)</f>
        <v>5.5</v>
      </c>
      <c r="K33" s="147">
        <f t="shared" si="0"/>
        <v>8</v>
      </c>
    </row>
    <row r="34" spans="1:11" s="131" customFormat="1" ht="17.100000000000001" customHeight="1">
      <c r="A34" s="127">
        <f t="shared" si="2"/>
        <v>32</v>
      </c>
      <c r="B34" s="127" t="str">
        <f>[2]RLake!B18</f>
        <v>JAKE SCHWAN</v>
      </c>
      <c r="C34" s="128" t="s">
        <v>72</v>
      </c>
      <c r="D34" s="129">
        <f>[2]RLake!O18</f>
        <v>48.045493766937668</v>
      </c>
      <c r="E34" s="130"/>
      <c r="F34" s="127">
        <f t="shared" si="1"/>
        <v>32</v>
      </c>
      <c r="G34" s="148" t="str">
        <f>[1]RLake!B8</f>
        <v>ALEX RATHKE</v>
      </c>
      <c r="H34" s="128" t="s">
        <v>72</v>
      </c>
      <c r="I34" s="129">
        <f>[1]RLake!N8</f>
        <v>8</v>
      </c>
      <c r="J34" s="146">
        <v>0</v>
      </c>
      <c r="K34" s="147">
        <f t="shared" si="0"/>
        <v>8</v>
      </c>
    </row>
    <row r="35" spans="1:11" s="131" customFormat="1" ht="17.100000000000001" customHeight="1">
      <c r="A35" s="127">
        <f t="shared" si="2"/>
        <v>33</v>
      </c>
      <c r="B35" s="127" t="str">
        <f>[2]SChristian!B23</f>
        <v>JEROD DENNING</v>
      </c>
      <c r="C35" s="128" t="s">
        <v>27</v>
      </c>
      <c r="D35" s="129">
        <f>[2]SChristian!O23</f>
        <v>48.138418854015406</v>
      </c>
      <c r="E35" s="130"/>
      <c r="F35" s="127">
        <f t="shared" si="1"/>
        <v>33</v>
      </c>
      <c r="G35" s="148" t="str">
        <f>[1]SLutheran!B6</f>
        <v>BEN LEIBHAM</v>
      </c>
      <c r="H35" s="128" t="s">
        <v>76</v>
      </c>
      <c r="I35" s="129">
        <f>[1]SLutheran!N6</f>
        <v>7.5</v>
      </c>
      <c r="J35" s="146">
        <f>VLOOKUP(G35,'TOURNAMENT RESULTS-INDIVIDUAL'!$C$6:'TOURNAMENT RESULTS-INDIVIDUAL'!$Z$50,24,FALSE)</f>
        <v>0</v>
      </c>
      <c r="K35" s="147">
        <f t="shared" ref="K35:K61" si="3">I35+J35</f>
        <v>7.5</v>
      </c>
    </row>
    <row r="36" spans="1:11" s="131" customFormat="1" ht="17.100000000000001" customHeight="1">
      <c r="A36" s="127">
        <f t="shared" si="2"/>
        <v>34</v>
      </c>
      <c r="B36" s="127" t="str">
        <f>[2]ELAKE!B21</f>
        <v>ELLIOT VAN OSS</v>
      </c>
      <c r="C36" s="128" t="s">
        <v>66</v>
      </c>
      <c r="D36" s="129">
        <f>[2]ELAKE!O21</f>
        <v>48.193151999999998</v>
      </c>
      <c r="E36" s="130"/>
      <c r="F36" s="127">
        <f t="shared" si="1"/>
        <v>34</v>
      </c>
      <c r="G36" s="148" t="str">
        <f>[1]RLake!B11</f>
        <v>BRANDON STEVENS</v>
      </c>
      <c r="H36" s="128" t="s">
        <v>72</v>
      </c>
      <c r="I36" s="129">
        <f>[1]RLake!N11</f>
        <v>4</v>
      </c>
      <c r="J36" s="146">
        <f>VLOOKUP(G36,'TOURNAMENT RESULTS-INDIVIDUAL'!$C$6:'TOURNAMENT RESULTS-INDIVIDUAL'!$Z$50,24,FALSE)</f>
        <v>1.5</v>
      </c>
      <c r="K36" s="147">
        <f t="shared" si="3"/>
        <v>5.5</v>
      </c>
    </row>
    <row r="37" spans="1:11" s="131" customFormat="1" ht="17.100000000000001" customHeight="1">
      <c r="A37" s="127">
        <f t="shared" si="2"/>
        <v>35</v>
      </c>
      <c r="B37" s="127" t="str">
        <f>[2]SChristian!B18</f>
        <v>ZACH WINKEL</v>
      </c>
      <c r="C37" s="128" t="s">
        <v>27</v>
      </c>
      <c r="D37" s="129">
        <f>[2]SChristian!O18</f>
        <v>48.784637998436274</v>
      </c>
      <c r="E37" s="130"/>
      <c r="F37" s="127">
        <f t="shared" si="1"/>
        <v>35</v>
      </c>
      <c r="G37" s="148" t="str">
        <f>[1]SChristian!B10</f>
        <v>JEROD DENNING</v>
      </c>
      <c r="H37" s="128" t="s">
        <v>27</v>
      </c>
      <c r="I37" s="129">
        <f>[1]SChristian!N10</f>
        <v>5</v>
      </c>
      <c r="J37" s="146">
        <f>VLOOKUP(G37,'TOURNAMENT RESULTS-INDIVIDUAL'!$C$6:'TOURNAMENT RESULTS-INDIVIDUAL'!$Z$50,24,FALSE)</f>
        <v>0</v>
      </c>
      <c r="K37" s="147">
        <f t="shared" si="3"/>
        <v>5</v>
      </c>
    </row>
    <row r="38" spans="1:11" s="131" customFormat="1" ht="17.100000000000001" customHeight="1">
      <c r="A38" s="127">
        <f t="shared" si="2"/>
        <v>36</v>
      </c>
      <c r="B38" s="127" t="str">
        <f>[2]Oostburg!B22</f>
        <v>ALEX HUIBREGTSE</v>
      </c>
      <c r="C38" s="128" t="s">
        <v>70</v>
      </c>
      <c r="D38" s="129">
        <f>[2]Oostburg!O22</f>
        <v>49.18793569131833</v>
      </c>
      <c r="E38" s="130"/>
      <c r="F38" s="127">
        <f t="shared" si="1"/>
        <v>36</v>
      </c>
      <c r="G38" s="148" t="str">
        <f>[1]SChristian!B5</f>
        <v>ZACH WINKEL</v>
      </c>
      <c r="H38" s="128" t="s">
        <v>27</v>
      </c>
      <c r="I38" s="129">
        <f>[1]SChristian!N5</f>
        <v>5</v>
      </c>
      <c r="J38" s="146">
        <v>0</v>
      </c>
      <c r="K38" s="147">
        <f t="shared" si="3"/>
        <v>5</v>
      </c>
    </row>
    <row r="39" spans="1:11" s="131" customFormat="1" ht="17.100000000000001" customHeight="1">
      <c r="A39" s="127">
        <f t="shared" si="2"/>
        <v>37</v>
      </c>
      <c r="B39" s="127" t="str">
        <f>[2]Ozaukee!B19</f>
        <v>TYLER KLIPPEL</v>
      </c>
      <c r="C39" s="128" t="s">
        <v>75</v>
      </c>
      <c r="D39" s="129">
        <f>[2]Ozaukee!O19</f>
        <v>49.669469661760907</v>
      </c>
      <c r="E39" s="130"/>
      <c r="F39" s="127">
        <f t="shared" si="1"/>
        <v>37</v>
      </c>
      <c r="G39" s="148" t="str">
        <f>[1]CGrove!B8</f>
        <v>STUART FRIBERG</v>
      </c>
      <c r="H39" s="128" t="str">
        <f>[1]CGrove!$B$1</f>
        <v>CG</v>
      </c>
      <c r="I39" s="129">
        <f>[1]CGrove!N8</f>
        <v>2.5</v>
      </c>
      <c r="J39" s="146">
        <f>VLOOKUP(G39,'TOURNAMENT RESULTS-INDIVIDUAL'!$C$6:'TOURNAMENT RESULTS-INDIVIDUAL'!$Z$50,24,FALSE)</f>
        <v>1.5</v>
      </c>
      <c r="K39" s="147">
        <f t="shared" si="3"/>
        <v>4</v>
      </c>
    </row>
    <row r="40" spans="1:11" s="131" customFormat="1" ht="17.100000000000001" customHeight="1">
      <c r="A40" s="127">
        <f t="shared" si="2"/>
        <v>38</v>
      </c>
      <c r="B40" s="127" t="str">
        <f>[2]Kohler!B23</f>
        <v>AMANDA EGBERT</v>
      </c>
      <c r="C40" s="128" t="s">
        <v>31</v>
      </c>
      <c r="D40" s="129">
        <f>[2]Kohler!O23</f>
        <v>50.064993103448273</v>
      </c>
      <c r="E40" s="130"/>
      <c r="F40" s="127">
        <f t="shared" si="1"/>
        <v>38</v>
      </c>
      <c r="G40" s="148" t="str">
        <f>[1]HGrove!B9</f>
        <v>TYLER MYSZEWSKI</v>
      </c>
      <c r="H40" s="128" t="s">
        <v>71</v>
      </c>
      <c r="I40" s="129">
        <f>[1]HGrove!N9</f>
        <v>3</v>
      </c>
      <c r="J40" s="146">
        <f>VLOOKUP(G40,'TOURNAMENT RESULTS-INDIVIDUAL'!$C$6:'TOURNAMENT RESULTS-INDIVIDUAL'!$Z$50,24,FALSE)</f>
        <v>0</v>
      </c>
      <c r="K40" s="147">
        <f t="shared" si="3"/>
        <v>3</v>
      </c>
    </row>
    <row r="41" spans="1:11" s="131" customFormat="1" ht="17.100000000000001" customHeight="1">
      <c r="A41" s="127">
        <f t="shared" si="2"/>
        <v>39</v>
      </c>
      <c r="B41" s="127" t="str">
        <f>[2]Ozaukee!B23</f>
        <v>GRANT KLAS</v>
      </c>
      <c r="C41" s="128" t="s">
        <v>75</v>
      </c>
      <c r="D41" s="129">
        <f>[2]Ozaukee!O23</f>
        <v>50.171302865995344</v>
      </c>
      <c r="E41" s="130"/>
      <c r="F41" s="127">
        <f t="shared" si="1"/>
        <v>39</v>
      </c>
      <c r="G41" s="148" t="s">
        <v>124</v>
      </c>
      <c r="H41" s="128" t="str">
        <f>[1]CGrove!$B$1</f>
        <v>CG</v>
      </c>
      <c r="I41" s="129">
        <f>[1]CGrove!N9</f>
        <v>3</v>
      </c>
      <c r="J41" s="146">
        <f>VLOOKUP(G41,'TOURNAMENT RESULTS-INDIVIDUAL'!$C$6:'TOURNAMENT RESULTS-INDIVIDUAL'!$Z$50,24,FALSE)</f>
        <v>0</v>
      </c>
      <c r="K41" s="147">
        <f t="shared" si="3"/>
        <v>3</v>
      </c>
    </row>
    <row r="42" spans="1:11" s="131" customFormat="1" ht="17.100000000000001" customHeight="1">
      <c r="A42" s="127">
        <f t="shared" si="2"/>
        <v>40</v>
      </c>
      <c r="B42" s="127" t="str">
        <f>[2]CGrove!B21</f>
        <v>STUART FRIBERG</v>
      </c>
      <c r="C42" s="128" t="s">
        <v>74</v>
      </c>
      <c r="D42" s="129">
        <f>[2]CGrove!O21</f>
        <v>50.39242438638162</v>
      </c>
      <c r="E42" s="130"/>
      <c r="F42" s="127">
        <f t="shared" si="1"/>
        <v>40</v>
      </c>
      <c r="G42" s="148" t="str">
        <f>[1]Ozaukee!B8</f>
        <v>AVERY CLARK</v>
      </c>
      <c r="H42" s="128" t="s">
        <v>75</v>
      </c>
      <c r="I42" s="129">
        <f>[1]Ozaukee!N8</f>
        <v>1.5</v>
      </c>
      <c r="J42" s="146">
        <f>VLOOKUP(G42,'TOURNAMENT RESULTS-INDIVIDUAL'!$C$6:'TOURNAMENT RESULTS-INDIVIDUAL'!$Z$50,24,FALSE)</f>
        <v>1.5</v>
      </c>
      <c r="K42" s="147">
        <f t="shared" si="3"/>
        <v>3</v>
      </c>
    </row>
    <row r="43" spans="1:11" s="131" customFormat="1" ht="17.100000000000001" customHeight="1">
      <c r="A43" s="127">
        <f t="shared" si="2"/>
        <v>41</v>
      </c>
      <c r="B43" s="127" t="str">
        <f>[2]SLutheran!B24</f>
        <v>JOHN NAVIS</v>
      </c>
      <c r="C43" s="128" t="s">
        <v>76</v>
      </c>
      <c r="D43" s="129">
        <f>[2]SLutheran!O24</f>
        <v>50.630414976599063</v>
      </c>
      <c r="E43" s="130"/>
      <c r="F43" s="127">
        <f t="shared" si="1"/>
        <v>41</v>
      </c>
      <c r="G43" s="148" t="str">
        <f>[1]Oostburg!B9</f>
        <v>ALEX HUIBREGTSE</v>
      </c>
      <c r="H43" s="128" t="s">
        <v>70</v>
      </c>
      <c r="I43" s="129">
        <f>[1]Oostburg!N9</f>
        <v>2.5</v>
      </c>
      <c r="J43" s="146">
        <f>VLOOKUP(G43,'TOURNAMENT RESULTS-INDIVIDUAL'!$C$6:'TOURNAMENT RESULTS-INDIVIDUAL'!$Z$50,24,FALSE)</f>
        <v>0</v>
      </c>
      <c r="K43" s="147">
        <f t="shared" si="3"/>
        <v>2.5</v>
      </c>
    </row>
    <row r="44" spans="1:11" s="131" customFormat="1" ht="17.100000000000001" customHeight="1">
      <c r="A44" s="127">
        <f t="shared" si="2"/>
        <v>42</v>
      </c>
      <c r="B44" s="127" t="str">
        <f>[2]RLake!B22</f>
        <v>NICOLE PAULUS</v>
      </c>
      <c r="C44" s="128" t="s">
        <v>72</v>
      </c>
      <c r="D44" s="129">
        <f>[2]RLake!O22</f>
        <v>50.691347425474248</v>
      </c>
      <c r="E44" s="130"/>
      <c r="F44" s="127">
        <f t="shared" si="1"/>
        <v>42</v>
      </c>
      <c r="G44" s="148" t="str">
        <f>[1]ELAKE!B8</f>
        <v>ELLIOT VAN OSS</v>
      </c>
      <c r="H44" s="128" t="s">
        <v>66</v>
      </c>
      <c r="I44" s="129">
        <f>[1]ELAKE!N8</f>
        <v>2</v>
      </c>
      <c r="J44" s="146">
        <f>VLOOKUP(G44,'TOURNAMENT RESULTS-INDIVIDUAL'!$C$6:'TOURNAMENT RESULTS-INDIVIDUAL'!$Z$50,24,FALSE)</f>
        <v>0</v>
      </c>
      <c r="K44" s="147">
        <f t="shared" si="3"/>
        <v>2</v>
      </c>
    </row>
    <row r="45" spans="1:11" s="131" customFormat="1" ht="17.100000000000001" customHeight="1">
      <c r="A45" s="127">
        <f t="shared" si="2"/>
        <v>43</v>
      </c>
      <c r="B45" s="127" t="str">
        <f>[2]SChristian!B21</f>
        <v>EDDIE WINDSOR</v>
      </c>
      <c r="C45" s="128" t="s">
        <v>27</v>
      </c>
      <c r="D45" s="129">
        <f>[2]SChristian!O21</f>
        <v>51.0464050039093</v>
      </c>
      <c r="E45" s="130"/>
      <c r="F45" s="127">
        <f t="shared" si="1"/>
        <v>43</v>
      </c>
      <c r="G45" s="148" t="str">
        <f>[1]RLake!B9</f>
        <v>NICOLE PAULUS</v>
      </c>
      <c r="H45" s="128" t="s">
        <v>72</v>
      </c>
      <c r="I45" s="129">
        <f>[1]RLake!N9</f>
        <v>2</v>
      </c>
      <c r="J45" s="146">
        <f>VLOOKUP(G45,'TOURNAMENT RESULTS-INDIVIDUAL'!$C$6:'TOURNAMENT RESULTS-INDIVIDUAL'!$Z$50,24,FALSE)</f>
        <v>0</v>
      </c>
      <c r="K45" s="147">
        <f t="shared" si="3"/>
        <v>2</v>
      </c>
    </row>
    <row r="46" spans="1:11" s="131" customFormat="1" ht="17.100000000000001" customHeight="1">
      <c r="A46" s="127">
        <f t="shared" si="2"/>
        <v>44</v>
      </c>
      <c r="B46" s="127" t="str">
        <f>[2]HGrove!B22</f>
        <v>TYLER MYSZEWSKI</v>
      </c>
      <c r="C46" s="128" t="s">
        <v>71</v>
      </c>
      <c r="D46" s="129">
        <f>[2]HGrove!O22</f>
        <v>51.110924999999995</v>
      </c>
      <c r="E46" s="130"/>
      <c r="F46" s="127">
        <f t="shared" si="1"/>
        <v>44</v>
      </c>
      <c r="G46" s="148" t="str">
        <f>[1]Ozaukee!B7</f>
        <v>NATHAN LeSAGE</v>
      </c>
      <c r="H46" s="128" t="s">
        <v>75</v>
      </c>
      <c r="I46" s="129">
        <f>[1]Ozaukee!N7</f>
        <v>0.5</v>
      </c>
      <c r="J46" s="146">
        <f>VLOOKUP(G46,'TOURNAMENT RESULTS-INDIVIDUAL'!$C$6:'TOURNAMENT RESULTS-INDIVIDUAL'!$Z$50,24,FALSE)</f>
        <v>0</v>
      </c>
      <c r="K46" s="147">
        <f t="shared" si="3"/>
        <v>0.5</v>
      </c>
    </row>
    <row r="47" spans="1:11" s="131" customFormat="1" ht="17.100000000000001" customHeight="1">
      <c r="A47" s="127">
        <f t="shared" si="2"/>
        <v>45</v>
      </c>
      <c r="B47" s="127" t="str">
        <f>[2]Ozaukee!B21</f>
        <v>AVERY CLARK</v>
      </c>
      <c r="C47" s="128" t="s">
        <v>75</v>
      </c>
      <c r="D47" s="129">
        <f>[2]Ozaukee!O21</f>
        <v>51.443391686031497</v>
      </c>
      <c r="E47" s="130"/>
      <c r="F47" s="127">
        <f t="shared" si="1"/>
        <v>45</v>
      </c>
      <c r="G47" s="148" t="str">
        <f>[1]SLutheran!B8</f>
        <v>LOGAN JONES</v>
      </c>
      <c r="H47" s="128" t="s">
        <v>76</v>
      </c>
      <c r="I47" s="129">
        <f>[1]SLutheran!N8</f>
        <v>0</v>
      </c>
      <c r="J47" s="146">
        <f>VLOOKUP(G47,'TOURNAMENT RESULTS-INDIVIDUAL'!$C$6:'TOURNAMENT RESULTS-INDIVIDUAL'!$Z$50,24,FALSE)</f>
        <v>0</v>
      </c>
      <c r="K47" s="147">
        <f t="shared" si="3"/>
        <v>0</v>
      </c>
    </row>
    <row r="48" spans="1:11" s="131" customFormat="1" ht="17.100000000000001" customHeight="1">
      <c r="A48" s="127">
        <f t="shared" si="2"/>
        <v>46</v>
      </c>
      <c r="B48" s="127" t="str">
        <f>[2]RLake!B23</f>
        <v>TANNER KLEIN</v>
      </c>
      <c r="C48" s="128" t="s">
        <v>72</v>
      </c>
      <c r="D48" s="129">
        <f>[2]RLake!O23</f>
        <v>51.769287804878047</v>
      </c>
      <c r="E48" s="130"/>
      <c r="F48" s="127">
        <f t="shared" si="1"/>
        <v>46</v>
      </c>
      <c r="G48" s="148" t="str">
        <f>[1]CGrove!B7</f>
        <v>JON MEERDINK</v>
      </c>
      <c r="H48" s="128" t="str">
        <f>[1]CGrove!$B$1</f>
        <v>CG</v>
      </c>
      <c r="I48" s="129">
        <f>[1]CGrove!N7</f>
        <v>0</v>
      </c>
      <c r="J48" s="146">
        <f>VLOOKUP(G48,'TOURNAMENT RESULTS-INDIVIDUAL'!$C$6:'TOURNAMENT RESULTS-INDIVIDUAL'!$Z$50,24,FALSE)</f>
        <v>0</v>
      </c>
      <c r="K48" s="147">
        <f t="shared" si="3"/>
        <v>0</v>
      </c>
    </row>
    <row r="49" spans="1:11" s="131" customFormat="1" ht="17.100000000000001" customHeight="1">
      <c r="A49" s="127">
        <f t="shared" si="2"/>
        <v>47</v>
      </c>
      <c r="B49" s="127" t="str">
        <f>[2]CGrove!B22</f>
        <v>WILL DeBLAEY</v>
      </c>
      <c r="C49" s="128" t="s">
        <v>74</v>
      </c>
      <c r="D49" s="129">
        <f>[2]CGrove!O22</f>
        <v>51.967087885985741</v>
      </c>
      <c r="E49" s="130"/>
      <c r="F49" s="127">
        <f t="shared" si="1"/>
        <v>47</v>
      </c>
      <c r="G49" s="148" t="str">
        <f>[1]SLutheran!B7</f>
        <v>BEN YURK</v>
      </c>
      <c r="H49" s="128" t="s">
        <v>76</v>
      </c>
      <c r="I49" s="129">
        <f>[1]SLutheran!N7</f>
        <v>0</v>
      </c>
      <c r="J49" s="146">
        <f>VLOOKUP(G49,'TOURNAMENT RESULTS-INDIVIDUAL'!$C$6:'TOURNAMENT RESULTS-INDIVIDUAL'!$Z$50,24,FALSE)</f>
        <v>0</v>
      </c>
      <c r="K49" s="147">
        <f t="shared" si="3"/>
        <v>0</v>
      </c>
    </row>
    <row r="50" spans="1:11" s="131" customFormat="1" ht="17.100000000000001" customHeight="1">
      <c r="A50" s="127">
        <f t="shared" si="2"/>
        <v>48</v>
      </c>
      <c r="B50" s="127" t="str">
        <f>[2]Ozaukee!B20</f>
        <v>NATHAN LeSAGE</v>
      </c>
      <c r="C50" s="128" t="s">
        <v>75</v>
      </c>
      <c r="D50" s="129">
        <f>[2]Ozaukee!O20</f>
        <v>52.256995020471386</v>
      </c>
      <c r="E50" s="130"/>
      <c r="F50" s="127">
        <f t="shared" si="1"/>
        <v>48</v>
      </c>
      <c r="G50" s="148" t="str">
        <f>[1]SLutheran!B11</f>
        <v>JOHN NAVIS</v>
      </c>
      <c r="H50" s="128" t="s">
        <v>76</v>
      </c>
      <c r="I50" s="129">
        <f>[1]SLutheran!N11</f>
        <v>0</v>
      </c>
      <c r="J50" s="146">
        <f>VLOOKUP(G50,'TOURNAMENT RESULTS-INDIVIDUAL'!$C$6:'TOURNAMENT RESULTS-INDIVIDUAL'!$Z$50,24,FALSE)</f>
        <v>0</v>
      </c>
      <c r="K50" s="147">
        <f t="shared" si="3"/>
        <v>0</v>
      </c>
    </row>
    <row r="51" spans="1:11" s="131" customFormat="1" ht="17.100000000000001" customHeight="1">
      <c r="A51" s="127">
        <f t="shared" si="2"/>
        <v>49</v>
      </c>
      <c r="B51" s="127" t="str">
        <f>[2]SLutheran!B20</f>
        <v>BEN YURK</v>
      </c>
      <c r="C51" s="128" t="s">
        <v>76</v>
      </c>
      <c r="D51" s="129">
        <f>[2]SLutheran!O20</f>
        <v>52.5343151326053</v>
      </c>
      <c r="E51" s="130"/>
      <c r="F51" s="127">
        <f t="shared" si="1"/>
        <v>49</v>
      </c>
      <c r="G51" s="148" t="str">
        <f>[1]Kohler!B10</f>
        <v>AMANDA EGBERT</v>
      </c>
      <c r="H51" s="128" t="s">
        <v>31</v>
      </c>
      <c r="I51" s="129">
        <f>[1]Kohler!N10</f>
        <v>0</v>
      </c>
      <c r="J51" s="146">
        <v>0</v>
      </c>
      <c r="K51" s="147">
        <f t="shared" si="3"/>
        <v>0</v>
      </c>
    </row>
    <row r="52" spans="1:11" s="131" customFormat="1" ht="17.100000000000001" customHeight="1">
      <c r="A52" s="127">
        <f t="shared" si="2"/>
        <v>50</v>
      </c>
      <c r="B52" s="127" t="str">
        <f>[2]Oostburg!B24</f>
        <v>BRIAN LAMMERS</v>
      </c>
      <c r="C52" s="128" t="s">
        <v>70</v>
      </c>
      <c r="D52" s="129">
        <f>[2]Oostburg!O24</f>
        <v>52.821376205787779</v>
      </c>
      <c r="E52" s="130"/>
      <c r="F52" s="127">
        <f t="shared" si="1"/>
        <v>50</v>
      </c>
      <c r="G52" s="148" t="str">
        <f>[1]HGrove!B10</f>
        <v>TYSON ROTH</v>
      </c>
      <c r="H52" s="128" t="s">
        <v>71</v>
      </c>
      <c r="I52" s="129">
        <f>[1]HGrove!N10</f>
        <v>0</v>
      </c>
      <c r="J52" s="146">
        <v>0</v>
      </c>
      <c r="K52" s="147">
        <f t="shared" si="3"/>
        <v>0</v>
      </c>
    </row>
    <row r="53" spans="1:11" s="131" customFormat="1" ht="17.100000000000001" customHeight="1">
      <c r="A53" s="127">
        <f t="shared" si="2"/>
        <v>51</v>
      </c>
      <c r="B53" s="127" t="str">
        <f>[2]SLutheran!B21</f>
        <v>LOGAN JONES</v>
      </c>
      <c r="C53" s="128" t="s">
        <v>76</v>
      </c>
      <c r="D53" s="129">
        <f>[2]SLutheran!O21</f>
        <v>53.259610430131488</v>
      </c>
      <c r="E53" s="130"/>
      <c r="F53" s="127">
        <f t="shared" si="1"/>
        <v>51</v>
      </c>
      <c r="G53" s="148" t="str">
        <f>[1]SLutheran!B9</f>
        <v>ROBERT SCHUMANN</v>
      </c>
      <c r="H53" s="128" t="s">
        <v>76</v>
      </c>
      <c r="I53" s="129">
        <f>[1]SLutheran!N9</f>
        <v>0</v>
      </c>
      <c r="J53" s="146">
        <v>0</v>
      </c>
      <c r="K53" s="147">
        <f t="shared" si="3"/>
        <v>0</v>
      </c>
    </row>
    <row r="54" spans="1:11" s="131" customFormat="1" ht="17.100000000000001" customHeight="1">
      <c r="A54" s="127">
        <f t="shared" si="2"/>
        <v>52</v>
      </c>
      <c r="B54" s="127" t="str">
        <f>[2]CGrove!B20</f>
        <v>JON MEERDINK</v>
      </c>
      <c r="C54" s="128" t="s">
        <v>74</v>
      </c>
      <c r="D54" s="129">
        <f>[2]CGrove!O20</f>
        <v>54.006992874109258</v>
      </c>
      <c r="E54" s="130"/>
      <c r="F54" s="127">
        <f t="shared" si="1"/>
        <v>52</v>
      </c>
      <c r="G54" s="148" t="str">
        <f>[1]CGrove!B10</f>
        <v>BRETT MICHAELS</v>
      </c>
      <c r="H54" s="128" t="str">
        <f>[1]CGrove!$B$1</f>
        <v>CG</v>
      </c>
      <c r="I54" s="129">
        <f>[1]CGrove!N10</f>
        <v>0</v>
      </c>
      <c r="J54" s="146">
        <v>0</v>
      </c>
      <c r="K54" s="147">
        <f t="shared" si="3"/>
        <v>0</v>
      </c>
    </row>
    <row r="55" spans="1:11" s="131" customFormat="1" ht="17.100000000000001" customHeight="1">
      <c r="A55" s="127">
        <f t="shared" si="2"/>
        <v>53</v>
      </c>
      <c r="B55" s="127" t="str">
        <f>[2]SLutheran!B23</f>
        <v>JACOB BERG</v>
      </c>
      <c r="C55" s="128" t="s">
        <v>76</v>
      </c>
      <c r="D55" s="129">
        <f>[2]SLutheran!O23</f>
        <v>54.649759750390018</v>
      </c>
      <c r="E55" s="130"/>
      <c r="F55" s="127">
        <f t="shared" si="1"/>
        <v>53</v>
      </c>
      <c r="G55" s="148" t="str">
        <f>[1]Kohler!B12</f>
        <v>NICK PFRANG</v>
      </c>
      <c r="H55" s="128" t="s">
        <v>31</v>
      </c>
      <c r="I55" s="129">
        <f>[1]Kohler!N12</f>
        <v>0</v>
      </c>
      <c r="J55" s="146">
        <v>0</v>
      </c>
      <c r="K55" s="147">
        <f t="shared" si="3"/>
        <v>0</v>
      </c>
    </row>
    <row r="56" spans="1:11" s="131" customFormat="1" ht="17.100000000000001" customHeight="1">
      <c r="A56" s="127">
        <f t="shared" si="2"/>
        <v>54</v>
      </c>
      <c r="B56" s="127" t="str">
        <f>[2]HGrove!B23</f>
        <v>TYSON ROTH</v>
      </c>
      <c r="C56" s="128" t="s">
        <v>71</v>
      </c>
      <c r="D56" s="129">
        <f>[2]HGrove!O23</f>
        <v>56.195924999999995</v>
      </c>
      <c r="E56" s="130"/>
      <c r="F56" s="127">
        <f t="shared" si="1"/>
        <v>54</v>
      </c>
      <c r="G56" s="148" t="str">
        <f>[1]Kohler!B11</f>
        <v>NATE TURES</v>
      </c>
      <c r="H56" s="128" t="s">
        <v>31</v>
      </c>
      <c r="I56" s="129">
        <f>[1]Kohler!N11</f>
        <v>0</v>
      </c>
      <c r="J56" s="146">
        <v>0</v>
      </c>
      <c r="K56" s="147">
        <f t="shared" si="3"/>
        <v>0</v>
      </c>
    </row>
    <row r="57" spans="1:11" s="131" customFormat="1" ht="17.100000000000001" customHeight="1">
      <c r="A57" s="127">
        <f t="shared" si="2"/>
        <v>55</v>
      </c>
      <c r="B57" s="127" t="str">
        <f>[2]Ozaukee!B22</f>
        <v>MITCH MEEUSWEN</v>
      </c>
      <c r="C57" s="128" t="s">
        <v>75</v>
      </c>
      <c r="D57" s="129">
        <f>[2]Ozaukee!O22</f>
        <v>57.418707978311382</v>
      </c>
      <c r="E57" s="130"/>
      <c r="F57" s="127">
        <f t="shared" si="1"/>
        <v>55</v>
      </c>
      <c r="G57" s="148" t="str">
        <f>[1]Oostburg!B11</f>
        <v>BRIAN LAMMERS</v>
      </c>
      <c r="H57" s="128" t="s">
        <v>70</v>
      </c>
      <c r="I57" s="129">
        <f>[1]Oostburg!N11</f>
        <v>0</v>
      </c>
      <c r="J57" s="146">
        <v>0</v>
      </c>
      <c r="K57" s="147">
        <f t="shared" si="3"/>
        <v>0</v>
      </c>
    </row>
    <row r="58" spans="1:11" s="131" customFormat="1" ht="17.100000000000001" customHeight="1">
      <c r="A58" s="127">
        <f t="shared" si="2"/>
        <v>56</v>
      </c>
      <c r="B58" s="127" t="str">
        <f>[2]CGrove!B26</f>
        <v>CG9</v>
      </c>
      <c r="C58" s="128" t="s">
        <v>74</v>
      </c>
      <c r="D58" s="129">
        <f>[2]CGrove!O26</f>
        <v>57.549985748218518</v>
      </c>
      <c r="E58" s="130"/>
      <c r="F58" s="127">
        <f t="shared" si="1"/>
        <v>56</v>
      </c>
      <c r="G58" s="148" t="str">
        <f>[1]RLake!B10</f>
        <v>TANNER KLEIN</v>
      </c>
      <c r="H58" s="128" t="s">
        <v>72</v>
      </c>
      <c r="I58" s="129">
        <f>[1]RLake!N10</f>
        <v>0</v>
      </c>
      <c r="J58" s="146">
        <v>0</v>
      </c>
      <c r="K58" s="147">
        <f t="shared" si="3"/>
        <v>0</v>
      </c>
    </row>
    <row r="59" spans="1:11" s="131" customFormat="1" ht="17.100000000000001" customHeight="1">
      <c r="A59" s="127">
        <f t="shared" si="2"/>
        <v>57</v>
      </c>
      <c r="B59" s="127" t="str">
        <f>[2]SLutheran!B22</f>
        <v>ROBERT SCHUMANN</v>
      </c>
      <c r="C59" s="128" t="s">
        <v>76</v>
      </c>
      <c r="D59" s="129">
        <f>[2]SLutheran!O22</f>
        <v>59.867856474258971</v>
      </c>
      <c r="E59" s="130"/>
      <c r="F59" s="127">
        <f t="shared" si="1"/>
        <v>57</v>
      </c>
      <c r="G59" s="148" t="str">
        <f>[1]SChristian!B8</f>
        <v>EDDIE WINDSOR</v>
      </c>
      <c r="H59" s="128" t="s">
        <v>27</v>
      </c>
      <c r="I59" s="129">
        <f>[1]SChristian!N8</f>
        <v>0</v>
      </c>
      <c r="J59" s="146">
        <v>0</v>
      </c>
      <c r="K59" s="147">
        <f t="shared" si="3"/>
        <v>0</v>
      </c>
    </row>
    <row r="60" spans="1:11" s="131" customFormat="1" ht="17.100000000000001" customHeight="1">
      <c r="A60" s="127">
        <f t="shared" si="2"/>
        <v>58</v>
      </c>
      <c r="B60" s="127" t="str">
        <f>[2]CGrove!B23</f>
        <v>BRETT MICHAELS</v>
      </c>
      <c r="C60" s="128" t="s">
        <v>74</v>
      </c>
      <c r="D60" s="129">
        <f>[2]CGrove!O23</f>
        <v>60.126707838479803</v>
      </c>
      <c r="E60" s="130"/>
      <c r="F60" s="127">
        <f t="shared" si="1"/>
        <v>58</v>
      </c>
      <c r="G60" s="148" t="str">
        <f>[1]SLutheran!B10</f>
        <v>JACOB BERG</v>
      </c>
      <c r="H60" s="128" t="s">
        <v>76</v>
      </c>
      <c r="I60" s="129">
        <f>[1]SLutheran!N10</f>
        <v>0</v>
      </c>
      <c r="J60" s="146">
        <v>0</v>
      </c>
      <c r="K60" s="147">
        <f t="shared" si="3"/>
        <v>0</v>
      </c>
    </row>
    <row r="61" spans="1:11" s="131" customFormat="1" ht="17.100000000000001" customHeight="1">
      <c r="A61" s="127">
        <f t="shared" si="2"/>
        <v>59</v>
      </c>
      <c r="B61" s="127" t="str">
        <f>[2]CGrove!B27</f>
        <v>CG10</v>
      </c>
      <c r="C61" s="128" t="s">
        <v>74</v>
      </c>
      <c r="D61" s="129">
        <f>[2]CGrove!O27</f>
        <v>66.139059382422801</v>
      </c>
      <c r="E61" s="130"/>
      <c r="F61" s="127">
        <f t="shared" si="1"/>
        <v>59</v>
      </c>
      <c r="G61" s="148" t="str">
        <f>[1]Ozaukee!B9</f>
        <v>MITCH MEEUSWEN</v>
      </c>
      <c r="H61" s="128" t="s">
        <v>75</v>
      </c>
      <c r="I61" s="129">
        <f>[1]Ozaukee!N9</f>
        <v>0</v>
      </c>
      <c r="J61" s="146">
        <v>0</v>
      </c>
      <c r="K61" s="147">
        <f t="shared" si="3"/>
        <v>0</v>
      </c>
    </row>
    <row r="62" spans="1:11" s="131" customFormat="1" ht="17.100000000000001" hidden="1" customHeight="1">
      <c r="A62" s="127">
        <f t="shared" ref="A5:A68" si="4">A61+1</f>
        <v>60</v>
      </c>
      <c r="B62" s="127" t="str">
        <f>[1]ELAKE!B27</f>
        <v>EL10</v>
      </c>
      <c r="C62" s="128" t="s">
        <v>66</v>
      </c>
      <c r="D62" s="129">
        <f>[1]ELAKE!O27</f>
        <v>93.035190184049085</v>
      </c>
      <c r="E62" s="130"/>
      <c r="F62" s="127">
        <f t="shared" si="1"/>
        <v>60</v>
      </c>
      <c r="G62" s="148" t="str">
        <f>[1]SLutheran!B14</f>
        <v>SL10</v>
      </c>
      <c r="H62" s="128" t="s">
        <v>76</v>
      </c>
      <c r="I62" s="129">
        <f>[1]SLutheran!N14</f>
        <v>0</v>
      </c>
      <c r="J62" s="146" t="e">
        <f>VLOOKUP(G62,'TOURNAMENT RESULTS-INDIVIDUAL'!$C$6:'TOURNAMENT RESULTS-INDIVIDUAL'!$Z$50,24,FALSE)</f>
        <v>#N/A</v>
      </c>
      <c r="K62" s="147" t="e">
        <f t="shared" ref="K62:K67" si="5">I62+J62</f>
        <v>#N/A</v>
      </c>
    </row>
    <row r="63" spans="1:11" s="131" customFormat="1" ht="17.100000000000001" hidden="1" customHeight="1">
      <c r="A63" s="127">
        <f t="shared" si="4"/>
        <v>61</v>
      </c>
      <c r="B63" s="127" t="str">
        <f>[1]Ozaukee!B27</f>
        <v>OZ10</v>
      </c>
      <c r="C63" s="128" t="s">
        <v>75</v>
      </c>
      <c r="D63" s="129" t="e">
        <f>[1]Ozaukee!O27</f>
        <v>#DIV/0!</v>
      </c>
      <c r="E63" s="130"/>
      <c r="F63" s="127">
        <f t="shared" si="1"/>
        <v>61</v>
      </c>
      <c r="G63" s="148" t="str">
        <f>[1]Kohler!B13</f>
        <v>K9</v>
      </c>
      <c r="H63" s="128" t="s">
        <v>31</v>
      </c>
      <c r="I63" s="129">
        <f>[1]Kohler!N13</f>
        <v>0</v>
      </c>
      <c r="J63" s="146" t="e">
        <f>VLOOKUP(G63,'TOURNAMENT RESULTS-INDIVIDUAL'!$C$6:'TOURNAMENT RESULTS-INDIVIDUAL'!$Z$50,24,FALSE)</f>
        <v>#N/A</v>
      </c>
      <c r="K63" s="147" t="e">
        <f t="shared" si="5"/>
        <v>#N/A</v>
      </c>
    </row>
    <row r="64" spans="1:11" s="131" customFormat="1" ht="17.100000000000001" hidden="1" customHeight="1">
      <c r="A64" s="127">
        <f t="shared" si="4"/>
        <v>62</v>
      </c>
      <c r="B64" s="127" t="str">
        <f>[1]Oostburg!B27</f>
        <v>OO10</v>
      </c>
      <c r="C64" s="128" t="s">
        <v>70</v>
      </c>
      <c r="D64" s="129" t="e">
        <f>[1]Oostburg!O27</f>
        <v>#DIV/0!</v>
      </c>
      <c r="E64" s="130"/>
      <c r="F64" s="127">
        <f t="shared" si="1"/>
        <v>62</v>
      </c>
      <c r="G64" s="148" t="str">
        <f>[1]Kohler!B14</f>
        <v>K10</v>
      </c>
      <c r="H64" s="128" t="s">
        <v>31</v>
      </c>
      <c r="I64" s="129">
        <f>[1]Kohler!N14</f>
        <v>0</v>
      </c>
      <c r="J64" s="146" t="e">
        <f>VLOOKUP(G64,'TOURNAMENT RESULTS-INDIVIDUAL'!$C$6:'TOURNAMENT RESULTS-INDIVIDUAL'!$Z$50,24,FALSE)</f>
        <v>#N/A</v>
      </c>
      <c r="K64" s="147" t="e">
        <f t="shared" si="5"/>
        <v>#N/A</v>
      </c>
    </row>
    <row r="65" spans="1:11" s="131" customFormat="1" ht="17.100000000000001" hidden="1" customHeight="1">
      <c r="A65" s="127">
        <f t="shared" si="4"/>
        <v>63</v>
      </c>
      <c r="B65" s="127" t="str">
        <f>[1]SChristian!B27</f>
        <v>SC10</v>
      </c>
      <c r="C65" s="128" t="s">
        <v>27</v>
      </c>
      <c r="D65" s="129" t="e">
        <f>[1]SChristian!O27</f>
        <v>#DIV/0!</v>
      </c>
      <c r="E65" s="130"/>
      <c r="F65" s="127">
        <f t="shared" si="1"/>
        <v>63</v>
      </c>
      <c r="G65" s="148" t="str">
        <f>[1]HGrove!B13</f>
        <v>HG9</v>
      </c>
      <c r="H65" s="128" t="s">
        <v>71</v>
      </c>
      <c r="I65" s="129">
        <f>[1]HGrove!N13</f>
        <v>0</v>
      </c>
      <c r="J65" s="146" t="e">
        <f>VLOOKUP(G65,'TOURNAMENT RESULTS-INDIVIDUAL'!$C$6:'TOURNAMENT RESULTS-INDIVIDUAL'!$Z$50,24,FALSE)</f>
        <v>#N/A</v>
      </c>
      <c r="K65" s="147" t="e">
        <f t="shared" si="5"/>
        <v>#N/A</v>
      </c>
    </row>
    <row r="66" spans="1:11" s="131" customFormat="1" ht="17.100000000000001" hidden="1" customHeight="1">
      <c r="A66" s="127">
        <f t="shared" si="4"/>
        <v>64</v>
      </c>
      <c r="B66" s="127" t="str">
        <f>[1]CGrove!B24</f>
        <v>CG7</v>
      </c>
      <c r="C66" s="128" t="s">
        <v>74</v>
      </c>
      <c r="D66" s="129" t="e">
        <f>[1]CGrove!O24</f>
        <v>#DIV/0!</v>
      </c>
      <c r="E66" s="130"/>
      <c r="F66" s="127">
        <f t="shared" si="1"/>
        <v>64</v>
      </c>
      <c r="G66" s="148" t="str">
        <f>[1]HGrove!B12</f>
        <v>HG8</v>
      </c>
      <c r="H66" s="128" t="s">
        <v>71</v>
      </c>
      <c r="I66" s="129">
        <f>[1]HGrove!N12</f>
        <v>0</v>
      </c>
      <c r="J66" s="146" t="e">
        <f>VLOOKUP(G66,'TOURNAMENT RESULTS-INDIVIDUAL'!$C$6:'TOURNAMENT RESULTS-INDIVIDUAL'!$Z$50,24,FALSE)</f>
        <v>#N/A</v>
      </c>
      <c r="K66" s="147" t="e">
        <f t="shared" si="5"/>
        <v>#N/A</v>
      </c>
    </row>
    <row r="67" spans="1:11" s="131" customFormat="1" ht="17.100000000000001" hidden="1" customHeight="1">
      <c r="A67" s="127">
        <f t="shared" si="4"/>
        <v>65</v>
      </c>
      <c r="B67" s="127" t="str">
        <f>[1]CGrove!B25</f>
        <v>CG8</v>
      </c>
      <c r="C67" s="128" t="s">
        <v>74</v>
      </c>
      <c r="D67" s="129" t="e">
        <f>[1]CGrove!O25</f>
        <v>#DIV/0!</v>
      </c>
      <c r="E67" s="130"/>
      <c r="F67" s="127">
        <f t="shared" si="1"/>
        <v>65</v>
      </c>
      <c r="G67" s="148" t="str">
        <f>[1]HGrove!B11</f>
        <v>HG7</v>
      </c>
      <c r="H67" s="128" t="s">
        <v>71</v>
      </c>
      <c r="I67" s="129">
        <f>[1]HGrove!N11</f>
        <v>0</v>
      </c>
      <c r="J67" s="146" t="e">
        <f>VLOOKUP(G67,'TOURNAMENT RESULTS-INDIVIDUAL'!$C$6:'TOURNAMENT RESULTS-INDIVIDUAL'!$Z$50,24,FALSE)</f>
        <v>#N/A</v>
      </c>
      <c r="K67" s="147" t="e">
        <f t="shared" si="5"/>
        <v>#N/A</v>
      </c>
    </row>
    <row r="68" spans="1:11" s="131" customFormat="1" ht="17.100000000000001" hidden="1" customHeight="1">
      <c r="A68" s="127">
        <f t="shared" si="4"/>
        <v>66</v>
      </c>
      <c r="B68" s="127" t="str">
        <f>[1]ELAKE!B23</f>
        <v>EL6</v>
      </c>
      <c r="C68" s="128" t="s">
        <v>66</v>
      </c>
      <c r="D68" s="129" t="e">
        <f>[1]ELAKE!O23</f>
        <v>#DIV/0!</v>
      </c>
      <c r="E68" s="130"/>
      <c r="F68" s="127">
        <f t="shared" ref="F68:F92" si="6">F67+1</f>
        <v>66</v>
      </c>
      <c r="G68" s="148" t="str">
        <f>[1]HGrove!B14</f>
        <v>HG10</v>
      </c>
      <c r="H68" s="128" t="s">
        <v>71</v>
      </c>
      <c r="I68" s="129">
        <f>[1]HGrove!N14</f>
        <v>0</v>
      </c>
      <c r="J68" s="146" t="e">
        <f>VLOOKUP(G68,'TOURNAMENT RESULTS-INDIVIDUAL'!$C$6:'TOURNAMENT RESULTS-INDIVIDUAL'!$Z$50,24,FALSE)</f>
        <v>#N/A</v>
      </c>
      <c r="K68" s="147" t="e">
        <f t="shared" ref="K68:K92" si="7">I68+J68</f>
        <v>#N/A</v>
      </c>
    </row>
    <row r="69" spans="1:11" s="131" customFormat="1" ht="17.100000000000001" hidden="1" customHeight="1">
      <c r="A69" s="127">
        <f>A68+1</f>
        <v>67</v>
      </c>
      <c r="B69" s="127" t="str">
        <f>[1]ELAKE!B24</f>
        <v>EL7</v>
      </c>
      <c r="C69" s="128" t="s">
        <v>66</v>
      </c>
      <c r="D69" s="129" t="e">
        <f>[1]ELAKE!O24</f>
        <v>#DIV/0!</v>
      </c>
      <c r="E69" s="130"/>
      <c r="F69" s="127">
        <f t="shared" si="6"/>
        <v>67</v>
      </c>
      <c r="G69" s="148" t="str">
        <f>[1]ELAKE!B13</f>
        <v>EL9</v>
      </c>
      <c r="H69" s="128" t="s">
        <v>66</v>
      </c>
      <c r="I69" s="129">
        <f>[1]ELAKE!N13</f>
        <v>0</v>
      </c>
      <c r="J69" s="146" t="e">
        <f>VLOOKUP(G69,'TOURNAMENT RESULTS-INDIVIDUAL'!$C$6:'TOURNAMENT RESULTS-INDIVIDUAL'!$Z$50,24,FALSE)</f>
        <v>#N/A</v>
      </c>
      <c r="K69" s="147" t="e">
        <f t="shared" si="7"/>
        <v>#N/A</v>
      </c>
    </row>
    <row r="70" spans="1:11" s="131" customFormat="1" ht="17.100000000000001" hidden="1" customHeight="1">
      <c r="A70" s="127">
        <f>A69+1</f>
        <v>68</v>
      </c>
      <c r="B70" s="127" t="str">
        <f>[1]ELAKE!B25</f>
        <v>EL8</v>
      </c>
      <c r="C70" s="128" t="s">
        <v>66</v>
      </c>
      <c r="D70" s="129" t="e">
        <f>[1]ELAKE!O25</f>
        <v>#DIV/0!</v>
      </c>
      <c r="E70" s="130"/>
      <c r="F70" s="127">
        <f t="shared" si="6"/>
        <v>68</v>
      </c>
      <c r="G70" s="148" t="str">
        <f>[1]ELAKE!B12</f>
        <v>EL8</v>
      </c>
      <c r="H70" s="128" t="s">
        <v>66</v>
      </c>
      <c r="I70" s="129">
        <f>[1]ELAKE!N12</f>
        <v>0</v>
      </c>
      <c r="J70" s="146" t="e">
        <f>VLOOKUP(G70,'TOURNAMENT RESULTS-INDIVIDUAL'!$C$6:'TOURNAMENT RESULTS-INDIVIDUAL'!$Z$50,24,FALSE)</f>
        <v>#N/A</v>
      </c>
      <c r="K70" s="147" t="e">
        <f t="shared" si="7"/>
        <v>#N/A</v>
      </c>
    </row>
    <row r="71" spans="1:11" s="131" customFormat="1" ht="17.100000000000001" hidden="1" customHeight="1">
      <c r="A71" s="127">
        <f>A70+1</f>
        <v>69</v>
      </c>
      <c r="B71" s="127" t="str">
        <f>[1]ELAKE!B26</f>
        <v>EL9</v>
      </c>
      <c r="C71" s="128" t="s">
        <v>66</v>
      </c>
      <c r="D71" s="129" t="e">
        <f>[1]ELAKE!O26</f>
        <v>#DIV/0!</v>
      </c>
      <c r="E71" s="130"/>
      <c r="F71" s="127">
        <f t="shared" si="6"/>
        <v>69</v>
      </c>
      <c r="G71" s="148" t="str">
        <f>[1]ELAKE!B11</f>
        <v>EL7</v>
      </c>
      <c r="H71" s="128" t="s">
        <v>66</v>
      </c>
      <c r="I71" s="129">
        <f>[1]ELAKE!N11</f>
        <v>0</v>
      </c>
      <c r="J71" s="146" t="e">
        <f>VLOOKUP(G71,'TOURNAMENT RESULTS-INDIVIDUAL'!$C$6:'TOURNAMENT RESULTS-INDIVIDUAL'!$Z$50,24,FALSE)</f>
        <v>#N/A</v>
      </c>
      <c r="K71" s="147" t="e">
        <f t="shared" si="7"/>
        <v>#N/A</v>
      </c>
    </row>
    <row r="72" spans="1:11" s="131" customFormat="1" ht="17.100000000000001" hidden="1" customHeight="1">
      <c r="A72" s="127">
        <f>A71+1</f>
        <v>70</v>
      </c>
      <c r="B72" s="127" t="str">
        <f>[1]HGrove!B27</f>
        <v>HG10</v>
      </c>
      <c r="C72" s="128" t="s">
        <v>71</v>
      </c>
      <c r="D72" s="129" t="e">
        <f>[1]HGrove!O27</f>
        <v>#DIV/0!</v>
      </c>
      <c r="E72" s="130"/>
      <c r="F72" s="127">
        <f t="shared" si="6"/>
        <v>70</v>
      </c>
      <c r="G72" s="148" t="str">
        <f>[1]ELAKE!B10</f>
        <v>EL6</v>
      </c>
      <c r="H72" s="128" t="s">
        <v>66</v>
      </c>
      <c r="I72" s="129">
        <f>[1]ELAKE!N10</f>
        <v>0</v>
      </c>
      <c r="J72" s="146" t="e">
        <f>VLOOKUP(G72,'TOURNAMENT RESULTS-INDIVIDUAL'!$C$6:'TOURNAMENT RESULTS-INDIVIDUAL'!$Z$50,24,FALSE)</f>
        <v>#N/A</v>
      </c>
      <c r="K72" s="147" t="e">
        <f t="shared" si="7"/>
        <v>#N/A</v>
      </c>
    </row>
    <row r="73" spans="1:11" ht="17.100000000000001" hidden="1" customHeight="1">
      <c r="A73" s="127">
        <f t="shared" ref="A73:A92" si="8">A72+1</f>
        <v>71</v>
      </c>
      <c r="B73" s="127" t="str">
        <f>[1]HGrove!B24</f>
        <v>HG7</v>
      </c>
      <c r="C73" s="128" t="s">
        <v>71</v>
      </c>
      <c r="D73" s="129" t="e">
        <f>[1]HGrove!O24</f>
        <v>#DIV/0!</v>
      </c>
      <c r="E73" s="124"/>
      <c r="F73" s="127">
        <f t="shared" si="6"/>
        <v>71</v>
      </c>
      <c r="G73" s="148" t="str">
        <f>[1]ELAKE!B14</f>
        <v>EL10</v>
      </c>
      <c r="H73" s="128" t="s">
        <v>66</v>
      </c>
      <c r="I73" s="129">
        <f>[1]ELAKE!N14</f>
        <v>0</v>
      </c>
      <c r="J73" s="146" t="e">
        <f>VLOOKUP(G73,'TOURNAMENT RESULTS-INDIVIDUAL'!$C$6:'TOURNAMENT RESULTS-INDIVIDUAL'!$Z$50,24,FALSE)</f>
        <v>#N/A</v>
      </c>
      <c r="K73" s="147" t="e">
        <f t="shared" si="7"/>
        <v>#N/A</v>
      </c>
    </row>
    <row r="74" spans="1:11" ht="17.100000000000001" hidden="1" customHeight="1">
      <c r="A74" s="127">
        <f t="shared" si="8"/>
        <v>72</v>
      </c>
      <c r="B74" s="127" t="str">
        <f>[1]HGrove!B25</f>
        <v>HG8</v>
      </c>
      <c r="C74" s="128" t="s">
        <v>71</v>
      </c>
      <c r="D74" s="129" t="e">
        <f>[1]HGrove!O25</f>
        <v>#DIV/0!</v>
      </c>
      <c r="E74" s="124"/>
      <c r="F74" s="127">
        <f t="shared" si="6"/>
        <v>72</v>
      </c>
      <c r="G74" s="148" t="str">
        <f>[1]Oostburg!B14</f>
        <v>OO10</v>
      </c>
      <c r="H74" s="128" t="s">
        <v>70</v>
      </c>
      <c r="I74" s="129">
        <f>[1]Oostburg!N14</f>
        <v>0</v>
      </c>
      <c r="J74" s="146" t="e">
        <f>VLOOKUP(G74,'TOURNAMENT RESULTS-INDIVIDUAL'!$C$6:'TOURNAMENT RESULTS-INDIVIDUAL'!$Z$50,24,FALSE)</f>
        <v>#N/A</v>
      </c>
      <c r="K74" s="147" t="e">
        <f t="shared" si="7"/>
        <v>#N/A</v>
      </c>
    </row>
    <row r="75" spans="1:11" ht="17.100000000000001" hidden="1" customHeight="1">
      <c r="A75" s="127">
        <f t="shared" si="8"/>
        <v>73</v>
      </c>
      <c r="B75" s="127" t="str">
        <f>[1]HGrove!B26</f>
        <v>HG9</v>
      </c>
      <c r="C75" s="128" t="s">
        <v>71</v>
      </c>
      <c r="D75" s="129" t="e">
        <f>[1]HGrove!O26</f>
        <v>#DIV/0!</v>
      </c>
      <c r="E75" s="124"/>
      <c r="F75" s="127">
        <f t="shared" si="6"/>
        <v>73</v>
      </c>
      <c r="G75" s="148" t="str">
        <f>[1]Oostburg!B12</f>
        <v>OO8</v>
      </c>
      <c r="H75" s="128" t="s">
        <v>70</v>
      </c>
      <c r="I75" s="129">
        <f>[1]Oostburg!N12</f>
        <v>0</v>
      </c>
      <c r="J75" s="146" t="e">
        <f>VLOOKUP(G75,'TOURNAMENT RESULTS-INDIVIDUAL'!$C$6:'TOURNAMENT RESULTS-INDIVIDUAL'!$Z$50,24,FALSE)</f>
        <v>#N/A</v>
      </c>
      <c r="K75" s="147" t="e">
        <f t="shared" si="7"/>
        <v>#N/A</v>
      </c>
    </row>
    <row r="76" spans="1:11" ht="17.100000000000001" hidden="1" customHeight="1">
      <c r="A76" s="127">
        <f t="shared" si="8"/>
        <v>74</v>
      </c>
      <c r="B76" s="127" t="str">
        <f>[1]Kohler!B27</f>
        <v>K10</v>
      </c>
      <c r="C76" s="128" t="s">
        <v>31</v>
      </c>
      <c r="D76" s="129" t="e">
        <f>[1]Kohler!O27</f>
        <v>#DIV/0!</v>
      </c>
      <c r="E76" s="124"/>
      <c r="F76" s="127">
        <f t="shared" si="6"/>
        <v>74</v>
      </c>
      <c r="G76" s="148" t="str">
        <f>[1]Oostburg!B13</f>
        <v>OO9</v>
      </c>
      <c r="H76" s="128" t="s">
        <v>70</v>
      </c>
      <c r="I76" s="129">
        <f>[1]Oostburg!N13</f>
        <v>0</v>
      </c>
      <c r="J76" s="146" t="e">
        <f>VLOOKUP(G76,'TOURNAMENT RESULTS-INDIVIDUAL'!$C$6:'TOURNAMENT RESULTS-INDIVIDUAL'!$Z$50,24,FALSE)</f>
        <v>#N/A</v>
      </c>
      <c r="K76" s="147" t="e">
        <f t="shared" si="7"/>
        <v>#N/A</v>
      </c>
    </row>
    <row r="77" spans="1:11" ht="17.100000000000001" hidden="1" customHeight="1">
      <c r="A77" s="127">
        <f t="shared" si="8"/>
        <v>75</v>
      </c>
      <c r="B77" s="127" t="str">
        <f>[1]Kohler!B25</f>
        <v>NICK PFRANG</v>
      </c>
      <c r="C77" s="128" t="s">
        <v>31</v>
      </c>
      <c r="D77" s="129" t="e">
        <f>[1]Kohler!O25</f>
        <v>#DIV/0!</v>
      </c>
      <c r="E77" s="124"/>
      <c r="F77" s="127">
        <f t="shared" si="6"/>
        <v>75</v>
      </c>
      <c r="G77" s="148" t="str">
        <f>[1]Ozaukee!B14</f>
        <v>OZ10</v>
      </c>
      <c r="H77" s="128" t="s">
        <v>75</v>
      </c>
      <c r="I77" s="129">
        <f>[1]Ozaukee!N14</f>
        <v>0</v>
      </c>
      <c r="J77" s="146" t="e">
        <f>VLOOKUP(G77,'TOURNAMENT RESULTS-INDIVIDUAL'!$C$6:'TOURNAMENT RESULTS-INDIVIDUAL'!$Z$50,24,FALSE)</f>
        <v>#N/A</v>
      </c>
      <c r="K77" s="147" t="e">
        <f t="shared" si="7"/>
        <v>#N/A</v>
      </c>
    </row>
    <row r="78" spans="1:11" ht="17.100000000000001" hidden="1" customHeight="1">
      <c r="A78" s="127">
        <f t="shared" si="8"/>
        <v>76</v>
      </c>
      <c r="B78" s="127" t="str">
        <f>[1]Kohler!B26</f>
        <v>K9</v>
      </c>
      <c r="C78" s="128" t="s">
        <v>31</v>
      </c>
      <c r="D78" s="129" t="e">
        <f>[1]Kohler!O26</f>
        <v>#DIV/0!</v>
      </c>
      <c r="E78" s="124"/>
      <c r="F78" s="127">
        <f t="shared" si="6"/>
        <v>76</v>
      </c>
      <c r="G78" s="148" t="str">
        <f>[1]Ozaukee!B11</f>
        <v>OZ7</v>
      </c>
      <c r="H78" s="128" t="s">
        <v>75</v>
      </c>
      <c r="I78" s="129">
        <f>[1]Ozaukee!N11</f>
        <v>0</v>
      </c>
      <c r="J78" s="146" t="e">
        <f>VLOOKUP(G78,'TOURNAMENT RESULTS-INDIVIDUAL'!$C$6:'TOURNAMENT RESULTS-INDIVIDUAL'!$Z$50,24,FALSE)</f>
        <v>#N/A</v>
      </c>
      <c r="K78" s="147" t="e">
        <f t="shared" si="7"/>
        <v>#N/A</v>
      </c>
    </row>
    <row r="79" spans="1:11" ht="17.100000000000001" hidden="1" customHeight="1">
      <c r="A79" s="127">
        <f t="shared" si="8"/>
        <v>77</v>
      </c>
      <c r="B79" s="127" t="str">
        <f>[1]Kohler!B24</f>
        <v>NATE TURES</v>
      </c>
      <c r="C79" s="128" t="s">
        <v>31</v>
      </c>
      <c r="D79" s="129" t="e">
        <f>[1]Kohler!O24</f>
        <v>#DIV/0!</v>
      </c>
      <c r="E79" s="124"/>
      <c r="F79" s="127">
        <f t="shared" si="6"/>
        <v>77</v>
      </c>
      <c r="G79" s="148" t="str">
        <f>[1]Ozaukee!B12</f>
        <v>OZ8</v>
      </c>
      <c r="H79" s="128" t="s">
        <v>75</v>
      </c>
      <c r="I79" s="129">
        <f>[1]Ozaukee!N12</f>
        <v>0</v>
      </c>
      <c r="J79" s="146" t="e">
        <f>VLOOKUP(G79,'TOURNAMENT RESULTS-INDIVIDUAL'!$C$6:'TOURNAMENT RESULTS-INDIVIDUAL'!$Z$50,24,FALSE)</f>
        <v>#N/A</v>
      </c>
      <c r="K79" s="147" t="e">
        <f t="shared" si="7"/>
        <v>#N/A</v>
      </c>
    </row>
    <row r="80" spans="1:11" ht="17.100000000000001" hidden="1" customHeight="1">
      <c r="A80" s="127">
        <f t="shared" si="8"/>
        <v>78</v>
      </c>
      <c r="B80" s="127" t="str">
        <f>[1]Oostburg!B25</f>
        <v>OO8</v>
      </c>
      <c r="C80" s="128" t="s">
        <v>70</v>
      </c>
      <c r="D80" s="129" t="e">
        <f>[1]Oostburg!O25</f>
        <v>#DIV/0!</v>
      </c>
      <c r="E80" s="124"/>
      <c r="F80" s="127">
        <f t="shared" si="6"/>
        <v>78</v>
      </c>
      <c r="G80" s="148" t="str">
        <f>[1]Ozaukee!B13</f>
        <v>OZ9</v>
      </c>
      <c r="H80" s="128" t="s">
        <v>75</v>
      </c>
      <c r="I80" s="129">
        <f>[1]Ozaukee!N13</f>
        <v>0</v>
      </c>
      <c r="J80" s="146" t="e">
        <f>VLOOKUP(G80,'TOURNAMENT RESULTS-INDIVIDUAL'!$C$6:'TOURNAMENT RESULTS-INDIVIDUAL'!$Z$50,24,FALSE)</f>
        <v>#N/A</v>
      </c>
      <c r="K80" s="147" t="e">
        <f t="shared" si="7"/>
        <v>#N/A</v>
      </c>
    </row>
    <row r="81" spans="1:11" ht="17.100000000000001" hidden="1" customHeight="1">
      <c r="A81" s="127">
        <f t="shared" si="8"/>
        <v>79</v>
      </c>
      <c r="B81" s="127" t="str">
        <f>[1]Oostburg!B26</f>
        <v>OO9</v>
      </c>
      <c r="C81" s="128" t="s">
        <v>70</v>
      </c>
      <c r="D81" s="129" t="e">
        <f>[1]Oostburg!O26</f>
        <v>#DIV/0!</v>
      </c>
      <c r="E81" s="124"/>
      <c r="F81" s="127">
        <f t="shared" si="6"/>
        <v>79</v>
      </c>
      <c r="G81" s="148" t="str">
        <f>[1]RLake!B14</f>
        <v>RL10</v>
      </c>
      <c r="H81" s="128" t="s">
        <v>72</v>
      </c>
      <c r="I81" s="129">
        <f>[1]RLake!N14</f>
        <v>0</v>
      </c>
      <c r="J81" s="146" t="e">
        <f>VLOOKUP(G81,'TOURNAMENT RESULTS-INDIVIDUAL'!$C$6:'TOURNAMENT RESULTS-INDIVIDUAL'!$Z$50,24,FALSE)</f>
        <v>#N/A</v>
      </c>
      <c r="K81" s="147" t="e">
        <f t="shared" si="7"/>
        <v>#N/A</v>
      </c>
    </row>
    <row r="82" spans="1:11" ht="17.100000000000001" hidden="1" customHeight="1">
      <c r="A82" s="127">
        <f t="shared" si="8"/>
        <v>80</v>
      </c>
      <c r="B82" s="127" t="str">
        <f>[1]Ozaukee!B24</f>
        <v>OZ7</v>
      </c>
      <c r="C82" s="128" t="s">
        <v>75</v>
      </c>
      <c r="D82" s="129" t="e">
        <f>[1]Ozaukee!O24</f>
        <v>#DIV/0!</v>
      </c>
      <c r="E82" s="124"/>
      <c r="F82" s="127">
        <f t="shared" si="6"/>
        <v>80</v>
      </c>
      <c r="G82" s="148" t="str">
        <f>[1]RLake!B12</f>
        <v>RL8</v>
      </c>
      <c r="H82" s="128" t="s">
        <v>72</v>
      </c>
      <c r="I82" s="129">
        <f>[1]RLake!N12</f>
        <v>0</v>
      </c>
      <c r="J82" s="146" t="e">
        <f>VLOOKUP(G82,'TOURNAMENT RESULTS-INDIVIDUAL'!$C$6:'TOURNAMENT RESULTS-INDIVIDUAL'!$Z$50,24,FALSE)</f>
        <v>#N/A</v>
      </c>
      <c r="K82" s="147" t="e">
        <f t="shared" si="7"/>
        <v>#N/A</v>
      </c>
    </row>
    <row r="83" spans="1:11" ht="17.100000000000001" hidden="1" customHeight="1">
      <c r="A83" s="127">
        <f t="shared" si="8"/>
        <v>81</v>
      </c>
      <c r="B83" s="127" t="str">
        <f>[1]Ozaukee!B25</f>
        <v>OZ8</v>
      </c>
      <c r="C83" s="128" t="s">
        <v>75</v>
      </c>
      <c r="D83" s="129" t="e">
        <f>[1]Ozaukee!O25</f>
        <v>#DIV/0!</v>
      </c>
      <c r="E83" s="124"/>
      <c r="F83" s="127">
        <f t="shared" si="6"/>
        <v>81</v>
      </c>
      <c r="G83" s="148" t="str">
        <f>[1]RLake!B13</f>
        <v>RL9</v>
      </c>
      <c r="H83" s="128" t="s">
        <v>72</v>
      </c>
      <c r="I83" s="129">
        <f>[1]RLake!N13</f>
        <v>0</v>
      </c>
      <c r="J83" s="146" t="e">
        <f>VLOOKUP(G83,'TOURNAMENT RESULTS-INDIVIDUAL'!$C$6:'TOURNAMENT RESULTS-INDIVIDUAL'!$Z$50,24,FALSE)</f>
        <v>#N/A</v>
      </c>
      <c r="K83" s="147" t="e">
        <f t="shared" si="7"/>
        <v>#N/A</v>
      </c>
    </row>
    <row r="84" spans="1:11" ht="17.100000000000001" hidden="1" customHeight="1">
      <c r="A84" s="127">
        <f t="shared" si="8"/>
        <v>82</v>
      </c>
      <c r="B84" s="127" t="str">
        <f>[1]Ozaukee!B26</f>
        <v>OZ9</v>
      </c>
      <c r="C84" s="128" t="s">
        <v>75</v>
      </c>
      <c r="D84" s="129" t="e">
        <f>[1]Ozaukee!O26</f>
        <v>#DIV/0!</v>
      </c>
      <c r="E84" s="124"/>
      <c r="F84" s="127">
        <f t="shared" si="6"/>
        <v>82</v>
      </c>
      <c r="G84" s="148" t="str">
        <f>[1]SChristian!B14</f>
        <v>SC10</v>
      </c>
      <c r="H84" s="128" t="s">
        <v>27</v>
      </c>
      <c r="I84" s="129">
        <f>[1]SChristian!N14</f>
        <v>0</v>
      </c>
      <c r="J84" s="146" t="e">
        <f>VLOOKUP(G84,'TOURNAMENT RESULTS-INDIVIDUAL'!$C$6:'TOURNAMENT RESULTS-INDIVIDUAL'!$Z$50,24,FALSE)</f>
        <v>#N/A</v>
      </c>
      <c r="K84" s="147" t="e">
        <f t="shared" si="7"/>
        <v>#N/A</v>
      </c>
    </row>
    <row r="85" spans="1:11" ht="17.100000000000001" hidden="1" customHeight="1">
      <c r="A85" s="127">
        <f t="shared" si="8"/>
        <v>83</v>
      </c>
      <c r="B85" s="127" t="str">
        <f>[1]RLake!B27</f>
        <v>RL10</v>
      </c>
      <c r="C85" s="128" t="s">
        <v>72</v>
      </c>
      <c r="D85" s="129" t="e">
        <f>[1]RLake!O27</f>
        <v>#DIV/0!</v>
      </c>
      <c r="E85" s="124"/>
      <c r="F85" s="127">
        <f t="shared" si="6"/>
        <v>83</v>
      </c>
      <c r="G85" s="148" t="str">
        <f>[1]SChristian!B12</f>
        <v>SC8</v>
      </c>
      <c r="H85" s="128" t="s">
        <v>27</v>
      </c>
      <c r="I85" s="129">
        <f>[1]SChristian!N12</f>
        <v>0</v>
      </c>
      <c r="J85" s="146" t="e">
        <f>VLOOKUP(G85,'TOURNAMENT RESULTS-INDIVIDUAL'!$C$6:'TOURNAMENT RESULTS-INDIVIDUAL'!$Z$50,24,FALSE)</f>
        <v>#N/A</v>
      </c>
      <c r="K85" s="147" t="e">
        <f t="shared" si="7"/>
        <v>#N/A</v>
      </c>
    </row>
    <row r="86" spans="1:11" ht="17.100000000000001" hidden="1" customHeight="1">
      <c r="A86" s="127">
        <f t="shared" si="8"/>
        <v>84</v>
      </c>
      <c r="B86" s="127" t="str">
        <f>[1]RLake!B25</f>
        <v>RL8</v>
      </c>
      <c r="C86" s="128" t="s">
        <v>72</v>
      </c>
      <c r="D86" s="129" t="e">
        <f>[1]RLake!O25</f>
        <v>#DIV/0!</v>
      </c>
      <c r="E86" s="124"/>
      <c r="F86" s="127">
        <f t="shared" si="6"/>
        <v>84</v>
      </c>
      <c r="G86" s="148" t="str">
        <f>[1]SChristian!B13</f>
        <v>SC9</v>
      </c>
      <c r="H86" s="128" t="s">
        <v>27</v>
      </c>
      <c r="I86" s="129">
        <f>[1]SChristian!N13</f>
        <v>0</v>
      </c>
      <c r="J86" s="146" t="e">
        <f>VLOOKUP(G86,'TOURNAMENT RESULTS-INDIVIDUAL'!$C$6:'TOURNAMENT RESULTS-INDIVIDUAL'!$Z$50,24,FALSE)</f>
        <v>#N/A</v>
      </c>
      <c r="K86" s="147" t="e">
        <f t="shared" si="7"/>
        <v>#N/A</v>
      </c>
    </row>
    <row r="87" spans="1:11" ht="17.100000000000001" hidden="1" customHeight="1">
      <c r="A87" s="127">
        <f t="shared" si="8"/>
        <v>85</v>
      </c>
      <c r="B87" s="127" t="str">
        <f>[1]RLake!B26</f>
        <v>RL9</v>
      </c>
      <c r="C87" s="128" t="s">
        <v>72</v>
      </c>
      <c r="D87" s="129" t="e">
        <f>[1]RLake!O26</f>
        <v>#DIV/0!</v>
      </c>
      <c r="E87" s="124"/>
      <c r="F87" s="127">
        <f t="shared" si="6"/>
        <v>85</v>
      </c>
      <c r="G87" s="148" t="str">
        <f>[1]CGrove!B13</f>
        <v>CG9</v>
      </c>
      <c r="H87" s="128" t="s">
        <v>74</v>
      </c>
      <c r="I87" s="129">
        <f>[1]CGrove!N13</f>
        <v>0</v>
      </c>
      <c r="J87" s="146" t="e">
        <f>VLOOKUP(G87,'TOURNAMENT RESULTS-INDIVIDUAL'!$C$6:'TOURNAMENT RESULTS-INDIVIDUAL'!$Z$50,24,FALSE)</f>
        <v>#N/A</v>
      </c>
      <c r="K87" s="147" t="e">
        <f t="shared" si="7"/>
        <v>#N/A</v>
      </c>
    </row>
    <row r="88" spans="1:11" ht="17.100000000000001" hidden="1" customHeight="1">
      <c r="A88" s="127">
        <f t="shared" si="8"/>
        <v>86</v>
      </c>
      <c r="B88" s="127" t="str">
        <f>[1]SChristian!B25</f>
        <v>SC8</v>
      </c>
      <c r="C88" s="128" t="s">
        <v>27</v>
      </c>
      <c r="D88" s="129" t="e">
        <f>[1]SChristian!O25</f>
        <v>#DIV/0!</v>
      </c>
      <c r="E88" s="124"/>
      <c r="F88" s="127">
        <f t="shared" si="6"/>
        <v>86</v>
      </c>
      <c r="G88" s="148" t="str">
        <f>[1]CGrove!B12</f>
        <v>CG8</v>
      </c>
      <c r="H88" s="128" t="s">
        <v>74</v>
      </c>
      <c r="I88" s="129">
        <f>[1]CGrove!N12</f>
        <v>0</v>
      </c>
      <c r="J88" s="146" t="e">
        <f>VLOOKUP(G88,'TOURNAMENT RESULTS-INDIVIDUAL'!$C$6:'TOURNAMENT RESULTS-INDIVIDUAL'!$Z$50,24,FALSE)</f>
        <v>#N/A</v>
      </c>
      <c r="K88" s="147" t="e">
        <f t="shared" si="7"/>
        <v>#N/A</v>
      </c>
    </row>
    <row r="89" spans="1:11" ht="17.100000000000001" hidden="1" customHeight="1">
      <c r="A89" s="127">
        <f t="shared" si="8"/>
        <v>87</v>
      </c>
      <c r="B89" s="127" t="str">
        <f>[1]SChristian!B26</f>
        <v>SC9</v>
      </c>
      <c r="C89" s="128" t="s">
        <v>27</v>
      </c>
      <c r="D89" s="129" t="e">
        <f>[1]SChristian!O26</f>
        <v>#DIV/0!</v>
      </c>
      <c r="E89" s="124"/>
      <c r="F89" s="127">
        <f t="shared" si="6"/>
        <v>87</v>
      </c>
      <c r="G89" s="148" t="str">
        <f>[1]CGrove!B11</f>
        <v>CG7</v>
      </c>
      <c r="H89" s="128" t="s">
        <v>74</v>
      </c>
      <c r="I89" s="129">
        <f>[1]CGrove!N11</f>
        <v>0</v>
      </c>
      <c r="J89" s="146" t="e">
        <f>VLOOKUP(G89,'TOURNAMENT RESULTS-INDIVIDUAL'!$C$6:'TOURNAMENT RESULTS-INDIVIDUAL'!$Z$50,24,FALSE)</f>
        <v>#N/A</v>
      </c>
      <c r="K89" s="147" t="e">
        <f t="shared" si="7"/>
        <v>#N/A</v>
      </c>
    </row>
    <row r="90" spans="1:11" ht="17.100000000000001" hidden="1" customHeight="1">
      <c r="A90" s="127">
        <f t="shared" si="8"/>
        <v>88</v>
      </c>
      <c r="B90" s="127" t="str">
        <f>[1]SLutheran!B27</f>
        <v>SL10</v>
      </c>
      <c r="C90" s="128" t="s">
        <v>76</v>
      </c>
      <c r="D90" s="129" t="e">
        <f>[1]SLutheran!O27</f>
        <v>#DIV/0!</v>
      </c>
      <c r="E90" s="124"/>
      <c r="F90" s="127">
        <f t="shared" si="6"/>
        <v>88</v>
      </c>
      <c r="G90" s="148" t="str">
        <f>[1]CGrove!B14</f>
        <v>CG10</v>
      </c>
      <c r="H90" s="128" t="str">
        <f>[1]CGrove!$B$1</f>
        <v>CG</v>
      </c>
      <c r="I90" s="129">
        <f>[1]CGrove!N14</f>
        <v>0</v>
      </c>
      <c r="J90" s="146" t="e">
        <f>VLOOKUP(G90,'TOURNAMENT RESULTS-INDIVIDUAL'!$C$6:'TOURNAMENT RESULTS-INDIVIDUAL'!$Z$50,24,FALSE)</f>
        <v>#N/A</v>
      </c>
      <c r="K90" s="147" t="e">
        <f t="shared" si="7"/>
        <v>#N/A</v>
      </c>
    </row>
    <row r="91" spans="1:11" ht="17.100000000000001" hidden="1" customHeight="1">
      <c r="A91" s="127">
        <f t="shared" si="8"/>
        <v>89</v>
      </c>
      <c r="B91" s="127" t="str">
        <f>[1]SLutheran!B25</f>
        <v>SL8</v>
      </c>
      <c r="C91" s="128" t="s">
        <v>76</v>
      </c>
      <c r="D91" s="129" t="e">
        <f>[1]SLutheran!O25</f>
        <v>#DIV/0!</v>
      </c>
      <c r="E91" s="124"/>
      <c r="F91" s="127">
        <f t="shared" si="6"/>
        <v>89</v>
      </c>
      <c r="G91" s="148" t="str">
        <f>[1]SLutheran!B12</f>
        <v>SL8</v>
      </c>
      <c r="H91" s="128" t="s">
        <v>76</v>
      </c>
      <c r="I91" s="129">
        <f>[1]SLutheran!N12</f>
        <v>0</v>
      </c>
      <c r="J91" s="146" t="e">
        <f>VLOOKUP(G91,'TOURNAMENT RESULTS-INDIVIDUAL'!$C$6:'TOURNAMENT RESULTS-INDIVIDUAL'!$Z$50,24,FALSE)</f>
        <v>#N/A</v>
      </c>
      <c r="K91" s="147" t="e">
        <f t="shared" si="7"/>
        <v>#N/A</v>
      </c>
    </row>
    <row r="92" spans="1:11" ht="17.100000000000001" hidden="1" customHeight="1">
      <c r="A92" s="127">
        <f t="shared" si="8"/>
        <v>90</v>
      </c>
      <c r="B92" s="127" t="str">
        <f>[1]SLutheran!B26</f>
        <v>SL9</v>
      </c>
      <c r="C92" s="128" t="s">
        <v>76</v>
      </c>
      <c r="D92" s="129" t="e">
        <f>[1]SLutheran!O26</f>
        <v>#DIV/0!</v>
      </c>
      <c r="E92" s="124"/>
      <c r="F92" s="127">
        <f t="shared" si="6"/>
        <v>90</v>
      </c>
      <c r="G92" s="148" t="str">
        <f>[1]SLutheran!B13</f>
        <v>SL9</v>
      </c>
      <c r="H92" s="128" t="s">
        <v>76</v>
      </c>
      <c r="I92" s="129">
        <f>[1]SLutheran!N13</f>
        <v>0</v>
      </c>
      <c r="J92" s="146" t="e">
        <f>VLOOKUP(G92,'TOURNAMENT RESULTS-INDIVIDUAL'!$C$6:'TOURNAMENT RESULTS-INDIVIDUAL'!$Z$50,24,FALSE)</f>
        <v>#N/A</v>
      </c>
      <c r="K92" s="147" t="e">
        <f t="shared" si="7"/>
        <v>#N/A</v>
      </c>
    </row>
  </sheetData>
  <sortState ref="G3:K61">
    <sortCondition descending="1" ref="K3:K61"/>
  </sortState>
  <mergeCells count="2">
    <mergeCell ref="A1:D1"/>
    <mergeCell ref="F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B7" sqref="B7"/>
    </sheetView>
  </sheetViews>
  <sheetFormatPr defaultRowHeight="16.5"/>
  <cols>
    <col min="2" max="2" width="45.7109375" customWidth="1"/>
    <col min="3" max="5" width="9.140625" style="88"/>
    <col min="6" max="6" width="12.5703125" style="166" customWidth="1"/>
    <col min="7" max="7" width="9.140625" style="166"/>
    <col min="8" max="9" width="12.85546875" style="166" customWidth="1"/>
    <col min="10" max="10" width="12.7109375" style="167" customWidth="1"/>
    <col min="11" max="12" width="12.7109375" customWidth="1"/>
    <col min="258" max="258" width="45.7109375" customWidth="1"/>
    <col min="262" max="262" width="12.5703125" customWidth="1"/>
    <col min="264" max="265" width="12.85546875" customWidth="1"/>
    <col min="266" max="268" width="12.7109375" customWidth="1"/>
    <col min="514" max="514" width="45.7109375" customWidth="1"/>
    <col min="518" max="518" width="12.5703125" customWidth="1"/>
    <col min="520" max="521" width="12.85546875" customWidth="1"/>
    <col min="522" max="524" width="12.7109375" customWidth="1"/>
    <col min="770" max="770" width="45.7109375" customWidth="1"/>
    <col min="774" max="774" width="12.5703125" customWidth="1"/>
    <col min="776" max="777" width="12.85546875" customWidth="1"/>
    <col min="778" max="780" width="12.7109375" customWidth="1"/>
    <col min="1026" max="1026" width="45.7109375" customWidth="1"/>
    <col min="1030" max="1030" width="12.5703125" customWidth="1"/>
    <col min="1032" max="1033" width="12.85546875" customWidth="1"/>
    <col min="1034" max="1036" width="12.7109375" customWidth="1"/>
    <col min="1282" max="1282" width="45.7109375" customWidth="1"/>
    <col min="1286" max="1286" width="12.5703125" customWidth="1"/>
    <col min="1288" max="1289" width="12.85546875" customWidth="1"/>
    <col min="1290" max="1292" width="12.7109375" customWidth="1"/>
    <col min="1538" max="1538" width="45.7109375" customWidth="1"/>
    <col min="1542" max="1542" width="12.5703125" customWidth="1"/>
    <col min="1544" max="1545" width="12.85546875" customWidth="1"/>
    <col min="1546" max="1548" width="12.7109375" customWidth="1"/>
    <col min="1794" max="1794" width="45.7109375" customWidth="1"/>
    <col min="1798" max="1798" width="12.5703125" customWidth="1"/>
    <col min="1800" max="1801" width="12.85546875" customWidth="1"/>
    <col min="1802" max="1804" width="12.7109375" customWidth="1"/>
    <col min="2050" max="2050" width="45.7109375" customWidth="1"/>
    <col min="2054" max="2054" width="12.5703125" customWidth="1"/>
    <col min="2056" max="2057" width="12.85546875" customWidth="1"/>
    <col min="2058" max="2060" width="12.7109375" customWidth="1"/>
    <col min="2306" max="2306" width="45.7109375" customWidth="1"/>
    <col min="2310" max="2310" width="12.5703125" customWidth="1"/>
    <col min="2312" max="2313" width="12.85546875" customWidth="1"/>
    <col min="2314" max="2316" width="12.7109375" customWidth="1"/>
    <col min="2562" max="2562" width="45.7109375" customWidth="1"/>
    <col min="2566" max="2566" width="12.5703125" customWidth="1"/>
    <col min="2568" max="2569" width="12.85546875" customWidth="1"/>
    <col min="2570" max="2572" width="12.7109375" customWidth="1"/>
    <col min="2818" max="2818" width="45.7109375" customWidth="1"/>
    <col min="2822" max="2822" width="12.5703125" customWidth="1"/>
    <col min="2824" max="2825" width="12.85546875" customWidth="1"/>
    <col min="2826" max="2828" width="12.7109375" customWidth="1"/>
    <col min="3074" max="3074" width="45.7109375" customWidth="1"/>
    <col min="3078" max="3078" width="12.5703125" customWidth="1"/>
    <col min="3080" max="3081" width="12.85546875" customWidth="1"/>
    <col min="3082" max="3084" width="12.7109375" customWidth="1"/>
    <col min="3330" max="3330" width="45.7109375" customWidth="1"/>
    <col min="3334" max="3334" width="12.5703125" customWidth="1"/>
    <col min="3336" max="3337" width="12.85546875" customWidth="1"/>
    <col min="3338" max="3340" width="12.7109375" customWidth="1"/>
    <col min="3586" max="3586" width="45.7109375" customWidth="1"/>
    <col min="3590" max="3590" width="12.5703125" customWidth="1"/>
    <col min="3592" max="3593" width="12.85546875" customWidth="1"/>
    <col min="3594" max="3596" width="12.7109375" customWidth="1"/>
    <col min="3842" max="3842" width="45.7109375" customWidth="1"/>
    <col min="3846" max="3846" width="12.5703125" customWidth="1"/>
    <col min="3848" max="3849" width="12.85546875" customWidth="1"/>
    <col min="3850" max="3852" width="12.7109375" customWidth="1"/>
    <col min="4098" max="4098" width="45.7109375" customWidth="1"/>
    <col min="4102" max="4102" width="12.5703125" customWidth="1"/>
    <col min="4104" max="4105" width="12.85546875" customWidth="1"/>
    <col min="4106" max="4108" width="12.7109375" customWidth="1"/>
    <col min="4354" max="4354" width="45.7109375" customWidth="1"/>
    <col min="4358" max="4358" width="12.5703125" customWidth="1"/>
    <col min="4360" max="4361" width="12.85546875" customWidth="1"/>
    <col min="4362" max="4364" width="12.7109375" customWidth="1"/>
    <col min="4610" max="4610" width="45.7109375" customWidth="1"/>
    <col min="4614" max="4614" width="12.5703125" customWidth="1"/>
    <col min="4616" max="4617" width="12.85546875" customWidth="1"/>
    <col min="4618" max="4620" width="12.7109375" customWidth="1"/>
    <col min="4866" max="4866" width="45.7109375" customWidth="1"/>
    <col min="4870" max="4870" width="12.5703125" customWidth="1"/>
    <col min="4872" max="4873" width="12.85546875" customWidth="1"/>
    <col min="4874" max="4876" width="12.7109375" customWidth="1"/>
    <col min="5122" max="5122" width="45.7109375" customWidth="1"/>
    <col min="5126" max="5126" width="12.5703125" customWidth="1"/>
    <col min="5128" max="5129" width="12.85546875" customWidth="1"/>
    <col min="5130" max="5132" width="12.7109375" customWidth="1"/>
    <col min="5378" max="5378" width="45.7109375" customWidth="1"/>
    <col min="5382" max="5382" width="12.5703125" customWidth="1"/>
    <col min="5384" max="5385" width="12.85546875" customWidth="1"/>
    <col min="5386" max="5388" width="12.7109375" customWidth="1"/>
    <col min="5634" max="5634" width="45.7109375" customWidth="1"/>
    <col min="5638" max="5638" width="12.5703125" customWidth="1"/>
    <col min="5640" max="5641" width="12.85546875" customWidth="1"/>
    <col min="5642" max="5644" width="12.7109375" customWidth="1"/>
    <col min="5890" max="5890" width="45.7109375" customWidth="1"/>
    <col min="5894" max="5894" width="12.5703125" customWidth="1"/>
    <col min="5896" max="5897" width="12.85546875" customWidth="1"/>
    <col min="5898" max="5900" width="12.7109375" customWidth="1"/>
    <col min="6146" max="6146" width="45.7109375" customWidth="1"/>
    <col min="6150" max="6150" width="12.5703125" customWidth="1"/>
    <col min="6152" max="6153" width="12.85546875" customWidth="1"/>
    <col min="6154" max="6156" width="12.7109375" customWidth="1"/>
    <col min="6402" max="6402" width="45.7109375" customWidth="1"/>
    <col min="6406" max="6406" width="12.5703125" customWidth="1"/>
    <col min="6408" max="6409" width="12.85546875" customWidth="1"/>
    <col min="6410" max="6412" width="12.7109375" customWidth="1"/>
    <col min="6658" max="6658" width="45.7109375" customWidth="1"/>
    <col min="6662" max="6662" width="12.5703125" customWidth="1"/>
    <col min="6664" max="6665" width="12.85546875" customWidth="1"/>
    <col min="6666" max="6668" width="12.7109375" customWidth="1"/>
    <col min="6914" max="6914" width="45.7109375" customWidth="1"/>
    <col min="6918" max="6918" width="12.5703125" customWidth="1"/>
    <col min="6920" max="6921" width="12.85546875" customWidth="1"/>
    <col min="6922" max="6924" width="12.7109375" customWidth="1"/>
    <col min="7170" max="7170" width="45.7109375" customWidth="1"/>
    <col min="7174" max="7174" width="12.5703125" customWidth="1"/>
    <col min="7176" max="7177" width="12.85546875" customWidth="1"/>
    <col min="7178" max="7180" width="12.7109375" customWidth="1"/>
    <col min="7426" max="7426" width="45.7109375" customWidth="1"/>
    <col min="7430" max="7430" width="12.5703125" customWidth="1"/>
    <col min="7432" max="7433" width="12.85546875" customWidth="1"/>
    <col min="7434" max="7436" width="12.7109375" customWidth="1"/>
    <col min="7682" max="7682" width="45.7109375" customWidth="1"/>
    <col min="7686" max="7686" width="12.5703125" customWidth="1"/>
    <col min="7688" max="7689" width="12.85546875" customWidth="1"/>
    <col min="7690" max="7692" width="12.7109375" customWidth="1"/>
    <col min="7938" max="7938" width="45.7109375" customWidth="1"/>
    <col min="7942" max="7942" width="12.5703125" customWidth="1"/>
    <col min="7944" max="7945" width="12.85546875" customWidth="1"/>
    <col min="7946" max="7948" width="12.7109375" customWidth="1"/>
    <col min="8194" max="8194" width="45.7109375" customWidth="1"/>
    <col min="8198" max="8198" width="12.5703125" customWidth="1"/>
    <col min="8200" max="8201" width="12.85546875" customWidth="1"/>
    <col min="8202" max="8204" width="12.7109375" customWidth="1"/>
    <col min="8450" max="8450" width="45.7109375" customWidth="1"/>
    <col min="8454" max="8454" width="12.5703125" customWidth="1"/>
    <col min="8456" max="8457" width="12.85546875" customWidth="1"/>
    <col min="8458" max="8460" width="12.7109375" customWidth="1"/>
    <col min="8706" max="8706" width="45.7109375" customWidth="1"/>
    <col min="8710" max="8710" width="12.5703125" customWidth="1"/>
    <col min="8712" max="8713" width="12.85546875" customWidth="1"/>
    <col min="8714" max="8716" width="12.7109375" customWidth="1"/>
    <col min="8962" max="8962" width="45.7109375" customWidth="1"/>
    <col min="8966" max="8966" width="12.5703125" customWidth="1"/>
    <col min="8968" max="8969" width="12.85546875" customWidth="1"/>
    <col min="8970" max="8972" width="12.7109375" customWidth="1"/>
    <col min="9218" max="9218" width="45.7109375" customWidth="1"/>
    <col min="9222" max="9222" width="12.5703125" customWidth="1"/>
    <col min="9224" max="9225" width="12.85546875" customWidth="1"/>
    <col min="9226" max="9228" width="12.7109375" customWidth="1"/>
    <col min="9474" max="9474" width="45.7109375" customWidth="1"/>
    <col min="9478" max="9478" width="12.5703125" customWidth="1"/>
    <col min="9480" max="9481" width="12.85546875" customWidth="1"/>
    <col min="9482" max="9484" width="12.7109375" customWidth="1"/>
    <col min="9730" max="9730" width="45.7109375" customWidth="1"/>
    <col min="9734" max="9734" width="12.5703125" customWidth="1"/>
    <col min="9736" max="9737" width="12.85546875" customWidth="1"/>
    <col min="9738" max="9740" width="12.7109375" customWidth="1"/>
    <col min="9986" max="9986" width="45.7109375" customWidth="1"/>
    <col min="9990" max="9990" width="12.5703125" customWidth="1"/>
    <col min="9992" max="9993" width="12.85546875" customWidth="1"/>
    <col min="9994" max="9996" width="12.7109375" customWidth="1"/>
    <col min="10242" max="10242" width="45.7109375" customWidth="1"/>
    <col min="10246" max="10246" width="12.5703125" customWidth="1"/>
    <col min="10248" max="10249" width="12.85546875" customWidth="1"/>
    <col min="10250" max="10252" width="12.7109375" customWidth="1"/>
    <col min="10498" max="10498" width="45.7109375" customWidth="1"/>
    <col min="10502" max="10502" width="12.5703125" customWidth="1"/>
    <col min="10504" max="10505" width="12.85546875" customWidth="1"/>
    <col min="10506" max="10508" width="12.7109375" customWidth="1"/>
    <col min="10754" max="10754" width="45.7109375" customWidth="1"/>
    <col min="10758" max="10758" width="12.5703125" customWidth="1"/>
    <col min="10760" max="10761" width="12.85546875" customWidth="1"/>
    <col min="10762" max="10764" width="12.7109375" customWidth="1"/>
    <col min="11010" max="11010" width="45.7109375" customWidth="1"/>
    <col min="11014" max="11014" width="12.5703125" customWidth="1"/>
    <col min="11016" max="11017" width="12.85546875" customWidth="1"/>
    <col min="11018" max="11020" width="12.7109375" customWidth="1"/>
    <col min="11266" max="11266" width="45.7109375" customWidth="1"/>
    <col min="11270" max="11270" width="12.5703125" customWidth="1"/>
    <col min="11272" max="11273" width="12.85546875" customWidth="1"/>
    <col min="11274" max="11276" width="12.7109375" customWidth="1"/>
    <col min="11522" max="11522" width="45.7109375" customWidth="1"/>
    <col min="11526" max="11526" width="12.5703125" customWidth="1"/>
    <col min="11528" max="11529" width="12.85546875" customWidth="1"/>
    <col min="11530" max="11532" width="12.7109375" customWidth="1"/>
    <col min="11778" max="11778" width="45.7109375" customWidth="1"/>
    <col min="11782" max="11782" width="12.5703125" customWidth="1"/>
    <col min="11784" max="11785" width="12.85546875" customWidth="1"/>
    <col min="11786" max="11788" width="12.7109375" customWidth="1"/>
    <col min="12034" max="12034" width="45.7109375" customWidth="1"/>
    <col min="12038" max="12038" width="12.5703125" customWidth="1"/>
    <col min="12040" max="12041" width="12.85546875" customWidth="1"/>
    <col min="12042" max="12044" width="12.7109375" customWidth="1"/>
    <col min="12290" max="12290" width="45.7109375" customWidth="1"/>
    <col min="12294" max="12294" width="12.5703125" customWidth="1"/>
    <col min="12296" max="12297" width="12.85546875" customWidth="1"/>
    <col min="12298" max="12300" width="12.7109375" customWidth="1"/>
    <col min="12546" max="12546" width="45.7109375" customWidth="1"/>
    <col min="12550" max="12550" width="12.5703125" customWidth="1"/>
    <col min="12552" max="12553" width="12.85546875" customWidth="1"/>
    <col min="12554" max="12556" width="12.7109375" customWidth="1"/>
    <col min="12802" max="12802" width="45.7109375" customWidth="1"/>
    <col min="12806" max="12806" width="12.5703125" customWidth="1"/>
    <col min="12808" max="12809" width="12.85546875" customWidth="1"/>
    <col min="12810" max="12812" width="12.7109375" customWidth="1"/>
    <col min="13058" max="13058" width="45.7109375" customWidth="1"/>
    <col min="13062" max="13062" width="12.5703125" customWidth="1"/>
    <col min="13064" max="13065" width="12.85546875" customWidth="1"/>
    <col min="13066" max="13068" width="12.7109375" customWidth="1"/>
    <col min="13314" max="13314" width="45.7109375" customWidth="1"/>
    <col min="13318" max="13318" width="12.5703125" customWidth="1"/>
    <col min="13320" max="13321" width="12.85546875" customWidth="1"/>
    <col min="13322" max="13324" width="12.7109375" customWidth="1"/>
    <col min="13570" max="13570" width="45.7109375" customWidth="1"/>
    <col min="13574" max="13574" width="12.5703125" customWidth="1"/>
    <col min="13576" max="13577" width="12.85546875" customWidth="1"/>
    <col min="13578" max="13580" width="12.7109375" customWidth="1"/>
    <col min="13826" max="13826" width="45.7109375" customWidth="1"/>
    <col min="13830" max="13830" width="12.5703125" customWidth="1"/>
    <col min="13832" max="13833" width="12.85546875" customWidth="1"/>
    <col min="13834" max="13836" width="12.7109375" customWidth="1"/>
    <col min="14082" max="14082" width="45.7109375" customWidth="1"/>
    <col min="14086" max="14086" width="12.5703125" customWidth="1"/>
    <col min="14088" max="14089" width="12.85546875" customWidth="1"/>
    <col min="14090" max="14092" width="12.7109375" customWidth="1"/>
    <col min="14338" max="14338" width="45.7109375" customWidth="1"/>
    <col min="14342" max="14342" width="12.5703125" customWidth="1"/>
    <col min="14344" max="14345" width="12.85546875" customWidth="1"/>
    <col min="14346" max="14348" width="12.7109375" customWidth="1"/>
    <col min="14594" max="14594" width="45.7109375" customWidth="1"/>
    <col min="14598" max="14598" width="12.5703125" customWidth="1"/>
    <col min="14600" max="14601" width="12.85546875" customWidth="1"/>
    <col min="14602" max="14604" width="12.7109375" customWidth="1"/>
    <col min="14850" max="14850" width="45.7109375" customWidth="1"/>
    <col min="14854" max="14854" width="12.5703125" customWidth="1"/>
    <col min="14856" max="14857" width="12.85546875" customWidth="1"/>
    <col min="14858" max="14860" width="12.7109375" customWidth="1"/>
    <col min="15106" max="15106" width="45.7109375" customWidth="1"/>
    <col min="15110" max="15110" width="12.5703125" customWidth="1"/>
    <col min="15112" max="15113" width="12.85546875" customWidth="1"/>
    <col min="15114" max="15116" width="12.7109375" customWidth="1"/>
    <col min="15362" max="15362" width="45.7109375" customWidth="1"/>
    <col min="15366" max="15366" width="12.5703125" customWidth="1"/>
    <col min="15368" max="15369" width="12.85546875" customWidth="1"/>
    <col min="15370" max="15372" width="12.7109375" customWidth="1"/>
    <col min="15618" max="15618" width="45.7109375" customWidth="1"/>
    <col min="15622" max="15622" width="12.5703125" customWidth="1"/>
    <col min="15624" max="15625" width="12.85546875" customWidth="1"/>
    <col min="15626" max="15628" width="12.7109375" customWidth="1"/>
    <col min="15874" max="15874" width="45.7109375" customWidth="1"/>
    <col min="15878" max="15878" width="12.5703125" customWidth="1"/>
    <col min="15880" max="15881" width="12.85546875" customWidth="1"/>
    <col min="15882" max="15884" width="12.7109375" customWidth="1"/>
    <col min="16130" max="16130" width="45.7109375" customWidth="1"/>
    <col min="16134" max="16134" width="12.5703125" customWidth="1"/>
    <col min="16136" max="16137" width="12.85546875" customWidth="1"/>
    <col min="16138" max="16140" width="12.7109375" customWidth="1"/>
  </cols>
  <sheetData>
    <row r="1" spans="1:13">
      <c r="A1" s="124"/>
      <c r="B1" s="80"/>
      <c r="C1" s="107"/>
      <c r="D1" s="107"/>
      <c r="E1" s="107"/>
      <c r="F1" s="149"/>
      <c r="G1" s="149"/>
      <c r="H1" s="149"/>
      <c r="I1" s="149"/>
      <c r="J1" s="150"/>
      <c r="K1" s="124"/>
      <c r="L1" s="124"/>
      <c r="M1" s="124"/>
    </row>
    <row r="2" spans="1:13" ht="38.25">
      <c r="A2" s="124"/>
      <c r="B2" s="151" t="s">
        <v>32</v>
      </c>
      <c r="C2" s="152" t="s">
        <v>99</v>
      </c>
      <c r="D2" s="152" t="s">
        <v>100</v>
      </c>
      <c r="E2" s="152" t="s">
        <v>101</v>
      </c>
      <c r="F2" s="153" t="s">
        <v>102</v>
      </c>
      <c r="G2" s="153" t="s">
        <v>103</v>
      </c>
      <c r="H2" s="153" t="s">
        <v>104</v>
      </c>
      <c r="I2" s="153" t="s">
        <v>105</v>
      </c>
      <c r="J2" s="154" t="s">
        <v>106</v>
      </c>
      <c r="K2" s="154" t="s">
        <v>107</v>
      </c>
      <c r="L2" s="154" t="s">
        <v>108</v>
      </c>
      <c r="M2" s="124"/>
    </row>
    <row r="3" spans="1:13" ht="21.95" customHeight="1">
      <c r="A3" s="124"/>
      <c r="B3" s="155" t="str">
        <f>[1]Kohler!B2</f>
        <v>KOHLER BLUE BOMBERS</v>
      </c>
      <c r="C3" s="156">
        <f>[1]Kohler!C34</f>
        <v>7</v>
      </c>
      <c r="D3" s="156">
        <f>[1]Kohler!D34</f>
        <v>1</v>
      </c>
      <c r="E3" s="156">
        <f>[1]Kohler!E34</f>
        <v>0</v>
      </c>
      <c r="F3" s="157">
        <f t="shared" ref="F3:F11" si="0">(C3+E3*0.5)/(C3+D3+E3)</f>
        <v>0.875</v>
      </c>
      <c r="G3" s="158">
        <f t="shared" ref="G3:G11" si="1">C3+(0.5*E3)</f>
        <v>7</v>
      </c>
      <c r="H3" s="158">
        <f>VLOOKUP(B3,'TOURNAMENT RESULTS-TEAM'!$D$6:'TOURNAMENT RESULTS-TEAM'!$Z$14,23,FALSE)</f>
        <v>16</v>
      </c>
      <c r="I3" s="158">
        <f t="shared" ref="I3:I11" si="2">G3+H3</f>
        <v>23</v>
      </c>
      <c r="J3" s="162">
        <f>[1]Kohler!O28</f>
        <v>167.58626137463696</v>
      </c>
      <c r="K3" s="160">
        <f>[1]Kohler!O29</f>
        <v>190.26939787028073</v>
      </c>
      <c r="L3" s="161">
        <f t="shared" ref="L3:L11" si="3">J3-K3</f>
        <v>-22.683136495643765</v>
      </c>
      <c r="M3" s="124"/>
    </row>
    <row r="4" spans="1:13" ht="21.95" customHeight="1">
      <c r="A4" s="124"/>
      <c r="B4" s="155" t="str">
        <f>[1]Oostburg!B2</f>
        <v>OOSTBURG DUTCHMEN</v>
      </c>
      <c r="C4" s="156">
        <f>[1]Oostburg!C34</f>
        <v>6</v>
      </c>
      <c r="D4" s="156">
        <f>[1]Oostburg!D34</f>
        <v>2</v>
      </c>
      <c r="E4" s="156">
        <f>[1]Oostburg!E34</f>
        <v>0</v>
      </c>
      <c r="F4" s="157">
        <f t="shared" si="0"/>
        <v>0.75</v>
      </c>
      <c r="G4" s="158">
        <f t="shared" si="1"/>
        <v>6</v>
      </c>
      <c r="H4" s="158">
        <f>VLOOKUP(B4,'TOURNAMENT RESULTS-TEAM'!$D$6:'TOURNAMENT RESULTS-TEAM'!$Z$14,23,FALSE)</f>
        <v>13</v>
      </c>
      <c r="I4" s="158">
        <f t="shared" si="2"/>
        <v>19</v>
      </c>
      <c r="J4" s="159">
        <f>[1]Oostburg!O28</f>
        <v>178.30735802469138</v>
      </c>
      <c r="K4" s="160">
        <f>[1]Oostburg!O29</f>
        <v>187.79377777777779</v>
      </c>
      <c r="L4" s="161">
        <f t="shared" si="3"/>
        <v>-9.4864197530864089</v>
      </c>
      <c r="M4" s="124"/>
    </row>
    <row r="5" spans="1:13" ht="21.95" customHeight="1">
      <c r="A5" s="124"/>
      <c r="B5" s="155" t="str">
        <f>[1]HGrove!B2</f>
        <v>HOWARDS GROVE TIGERS</v>
      </c>
      <c r="C5" s="156">
        <f>[1]HGrove!C34</f>
        <v>6</v>
      </c>
      <c r="D5" s="156">
        <f>[1]HGrove!D34</f>
        <v>2</v>
      </c>
      <c r="E5" s="156">
        <f>[1]HGrove!E34</f>
        <v>0</v>
      </c>
      <c r="F5" s="157">
        <f t="shared" si="0"/>
        <v>0.75</v>
      </c>
      <c r="G5" s="158">
        <f t="shared" si="1"/>
        <v>6</v>
      </c>
      <c r="H5" s="158">
        <f>VLOOKUP(B5,'TOURNAMENT RESULTS-TEAM'!$D$6:'TOURNAMENT RESULTS-TEAM'!$Z$14,23,FALSE)</f>
        <v>13</v>
      </c>
      <c r="I5" s="158">
        <f t="shared" si="2"/>
        <v>19</v>
      </c>
      <c r="J5" s="159">
        <f>[1]HGrove!O28</f>
        <v>181.23619047619047</v>
      </c>
      <c r="K5" s="160">
        <f>[1]HGrove!O29</f>
        <v>189.73809523809524</v>
      </c>
      <c r="L5" s="161">
        <f t="shared" si="3"/>
        <v>-8.5019047619047683</v>
      </c>
      <c r="M5" s="124"/>
    </row>
    <row r="6" spans="1:13" ht="21.95" customHeight="1">
      <c r="A6" s="124"/>
      <c r="B6" s="155" t="str">
        <f>[1]ELAKE!B2</f>
        <v>ELKHART LAKE RESORTERS</v>
      </c>
      <c r="C6" s="156">
        <f>[1]ELAKE!C34</f>
        <v>7</v>
      </c>
      <c r="D6" s="156">
        <f>[1]ELAKE!D34</f>
        <v>1</v>
      </c>
      <c r="E6" s="156">
        <f>[1]ELAKE!E34</f>
        <v>0</v>
      </c>
      <c r="F6" s="157">
        <f t="shared" si="0"/>
        <v>0.875</v>
      </c>
      <c r="G6" s="158">
        <f t="shared" si="1"/>
        <v>7</v>
      </c>
      <c r="H6" s="158">
        <f>VLOOKUP(B6,'TOURNAMENT RESULTS-TEAM'!$D$6:'TOURNAMENT RESULTS-TEAM'!$Z$14,23,FALSE)</f>
        <v>10</v>
      </c>
      <c r="I6" s="158">
        <f t="shared" si="2"/>
        <v>17</v>
      </c>
      <c r="J6" s="159">
        <f>[1]ELAKE!O28</f>
        <v>180.47057668711656</v>
      </c>
      <c r="K6" s="160">
        <f>[1]ELAKE!O29</f>
        <v>192.56088343558281</v>
      </c>
      <c r="L6" s="161">
        <f t="shared" si="3"/>
        <v>-12.090306748466247</v>
      </c>
      <c r="M6" s="124"/>
    </row>
    <row r="7" spans="1:13" ht="21.95" customHeight="1">
      <c r="A7" s="124"/>
      <c r="B7" s="155" t="str">
        <f>[1]SChristian!B2</f>
        <v>SHEBOYGAN CHRISTIAN EAGLES</v>
      </c>
      <c r="C7" s="156">
        <f>[1]SChristian!C34</f>
        <v>4</v>
      </c>
      <c r="D7" s="156">
        <f>[1]SChristian!D34</f>
        <v>4</v>
      </c>
      <c r="E7" s="156">
        <f>[1]SChristian!E34</f>
        <v>0</v>
      </c>
      <c r="F7" s="157">
        <f t="shared" si="0"/>
        <v>0.5</v>
      </c>
      <c r="G7" s="158">
        <f t="shared" si="1"/>
        <v>4</v>
      </c>
      <c r="H7" s="158">
        <f>VLOOKUP(B7,'TOURNAMENT RESULTS-TEAM'!$D$6:'TOURNAMENT RESULTS-TEAM'!$Z$14,23,FALSE)</f>
        <v>6</v>
      </c>
      <c r="I7" s="158">
        <f t="shared" si="2"/>
        <v>10</v>
      </c>
      <c r="J7" s="159">
        <f>[1]SChristian!O28</f>
        <v>190.58068718967229</v>
      </c>
      <c r="K7" s="160">
        <f>[1]SChristian!O29</f>
        <v>185.51756901688182</v>
      </c>
      <c r="L7" s="161">
        <f t="shared" si="3"/>
        <v>5.0631181727904675</v>
      </c>
      <c r="M7" s="124"/>
    </row>
    <row r="8" spans="1:13" ht="21.95" customHeight="1">
      <c r="A8" s="124"/>
      <c r="B8" s="155" t="str">
        <f>[1]CGrove!B2</f>
        <v>CEDAR GROVE ROCKETS</v>
      </c>
      <c r="C8" s="156">
        <f>[1]CGrove!C34</f>
        <v>2</v>
      </c>
      <c r="D8" s="156">
        <f>[1]CGrove!D34</f>
        <v>6</v>
      </c>
      <c r="E8" s="156">
        <f>[1]CGrove!E34</f>
        <v>0</v>
      </c>
      <c r="F8" s="157">
        <f t="shared" si="0"/>
        <v>0.25</v>
      </c>
      <c r="G8" s="158">
        <f t="shared" si="1"/>
        <v>2</v>
      </c>
      <c r="H8" s="158">
        <f>VLOOKUP(B8,'TOURNAMENT RESULTS-TEAM'!$D$6:'TOURNAMENT RESULTS-TEAM'!$Z$14,23,FALSE)</f>
        <v>8</v>
      </c>
      <c r="I8" s="158">
        <f t="shared" si="2"/>
        <v>10</v>
      </c>
      <c r="J8" s="159">
        <f>[1]CGrove!O28</f>
        <v>196.14921493440966</v>
      </c>
      <c r="K8" s="160">
        <f>[1]CGrove!O29</f>
        <v>185.42162663975779</v>
      </c>
      <c r="L8" s="161">
        <f t="shared" si="3"/>
        <v>10.727588294651866</v>
      </c>
      <c r="M8" s="124"/>
    </row>
    <row r="9" spans="1:13" ht="21.95" customHeight="1">
      <c r="A9" s="124"/>
      <c r="B9" s="155" t="str">
        <f>[1]RLake!B2</f>
        <v>RANDOM LAKE RAMS</v>
      </c>
      <c r="C9" s="156">
        <f>[1]RLake!C34</f>
        <v>3</v>
      </c>
      <c r="D9" s="156">
        <f>[1]RLake!D34</f>
        <v>5</v>
      </c>
      <c r="E9" s="156">
        <f>[1]RLake!E34</f>
        <v>0</v>
      </c>
      <c r="F9" s="157">
        <f t="shared" si="0"/>
        <v>0.375</v>
      </c>
      <c r="G9" s="158">
        <f t="shared" si="1"/>
        <v>3</v>
      </c>
      <c r="H9" s="158">
        <f>VLOOKUP(B9,'TOURNAMENT RESULTS-TEAM'!$D$6:'TOURNAMENT RESULTS-TEAM'!$Z$14,23,FALSE)</f>
        <v>2</v>
      </c>
      <c r="I9" s="158">
        <f t="shared" si="2"/>
        <v>5</v>
      </c>
      <c r="J9" s="159">
        <f>[1]RLake!O28</f>
        <v>190.08701461377871</v>
      </c>
      <c r="K9" s="160">
        <f>[1]RLake!O29</f>
        <v>190.65319415448852</v>
      </c>
      <c r="L9" s="161">
        <f t="shared" si="3"/>
        <v>-0.56617954070981114</v>
      </c>
      <c r="M9" s="124"/>
    </row>
    <row r="10" spans="1:13" ht="21.95" customHeight="1">
      <c r="A10" s="124"/>
      <c r="B10" s="155" t="str">
        <f>[1]Ozaukee!B2</f>
        <v>OZAUKEE WARRIORS</v>
      </c>
      <c r="C10" s="156">
        <f>[1]Ozaukee!C34</f>
        <v>1</v>
      </c>
      <c r="D10" s="156">
        <f>[1]Ozaukee!D34</f>
        <v>7</v>
      </c>
      <c r="E10" s="156">
        <f>[1]Ozaukee!E34</f>
        <v>0</v>
      </c>
      <c r="F10" s="157">
        <f t="shared" si="0"/>
        <v>0.125</v>
      </c>
      <c r="G10" s="158">
        <f t="shared" si="1"/>
        <v>1</v>
      </c>
      <c r="H10" s="158">
        <f>VLOOKUP(B10,'TOURNAMENT RESULTS-TEAM'!$D$6:'TOURNAMENT RESULTS-TEAM'!$Z$14,23,FALSE)</f>
        <v>4</v>
      </c>
      <c r="I10" s="158">
        <f t="shared" si="2"/>
        <v>5</v>
      </c>
      <c r="J10" s="159">
        <f>[1]Ozaukee!O28</f>
        <v>200.03912855740924</v>
      </c>
      <c r="K10" s="160">
        <f>[1]Ozaukee!O29</f>
        <v>188.54173895976447</v>
      </c>
      <c r="L10" s="161">
        <f t="shared" si="3"/>
        <v>11.497389597644769</v>
      </c>
      <c r="M10" s="124"/>
    </row>
    <row r="11" spans="1:13" ht="21.95" customHeight="1">
      <c r="A11" s="124"/>
      <c r="B11" s="155" t="str">
        <f>[1]SLutheran!B2</f>
        <v>SHEBOYGAN LUTHERAN CRUSADERS</v>
      </c>
      <c r="C11" s="156">
        <f>[1]SLutheran!C34</f>
        <v>0</v>
      </c>
      <c r="D11" s="156">
        <f>[1]SLutheran!D34</f>
        <v>8</v>
      </c>
      <c r="E11" s="156">
        <f>[1]SLutheran!E34</f>
        <v>0</v>
      </c>
      <c r="F11" s="157">
        <f t="shared" si="0"/>
        <v>0</v>
      </c>
      <c r="G11" s="158">
        <f t="shared" si="1"/>
        <v>0</v>
      </c>
      <c r="H11" s="158">
        <f>VLOOKUP(B11,'TOURNAMENT RESULTS-TEAM'!$D$6:'TOURNAMENT RESULTS-TEAM'!$Z$14,23,FALSE)</f>
        <v>0</v>
      </c>
      <c r="I11" s="158">
        <f t="shared" si="2"/>
        <v>0</v>
      </c>
      <c r="J11" s="159">
        <f>[1]SLutheran!O28</f>
        <v>201.71995247524754</v>
      </c>
      <c r="K11" s="160">
        <f>[1]SLutheran!O29</f>
        <v>175.83512079207921</v>
      </c>
      <c r="L11" s="161">
        <f t="shared" si="3"/>
        <v>25.884831683168329</v>
      </c>
      <c r="M11" s="124"/>
    </row>
    <row r="12" spans="1:13">
      <c r="A12" s="124"/>
      <c r="B12" s="124"/>
      <c r="C12" s="163"/>
      <c r="D12" s="163"/>
      <c r="E12" s="163"/>
      <c r="F12" s="164"/>
      <c r="G12" s="164"/>
      <c r="H12" s="164"/>
      <c r="I12" s="164"/>
      <c r="J12" s="165"/>
      <c r="K12" s="124"/>
      <c r="L12" s="124"/>
      <c r="M12" s="124"/>
    </row>
    <row r="13" spans="1:13">
      <c r="A13" s="124"/>
      <c r="B13" s="124"/>
      <c r="C13" s="163"/>
      <c r="D13" s="163"/>
      <c r="E13" s="163"/>
      <c r="F13" s="164"/>
      <c r="G13" s="164"/>
      <c r="H13" s="164"/>
      <c r="I13" s="164"/>
      <c r="J13" s="165"/>
      <c r="K13" s="124"/>
      <c r="L13" s="124"/>
      <c r="M13" s="124"/>
    </row>
    <row r="14" spans="1:13">
      <c r="B14" t="s">
        <v>4</v>
      </c>
    </row>
  </sheetData>
  <sortState ref="B3:L11">
    <sortCondition descending="1" ref="I3:I1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DETAIL SCORING</vt:lpstr>
      <vt:lpstr>TOURNAMENT RESULTS-TEAM</vt:lpstr>
      <vt:lpstr>TOURNAMENT RESULTS-INDIVIDUAL</vt:lpstr>
      <vt:lpstr>ALL-CONFERENCE STANDINGS</vt:lpstr>
      <vt:lpstr>TEAM CONFERENCE STANDINGS</vt:lpstr>
      <vt:lpstr>Sheet3</vt:lpstr>
    </vt:vector>
  </TitlesOfParts>
  <Company>Kohler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2013-05-03T19:59:59Z</dcterms:created>
  <dcterms:modified xsi:type="dcterms:W3CDTF">2013-05-16T22:24:06Z</dcterms:modified>
</cp:coreProperties>
</file>